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printerSettings/printerSettings1.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drawings/drawing8.xml" ContentType="application/vnd.openxmlformats-officedocument.drawingml.chartshapes+xml"/>
  <Override PartName="/xl/drawings/drawing19.xml" ContentType="application/vnd.openxmlformats-officedocument.drawing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drawings/drawing17.xml" ContentType="application/vnd.openxmlformats-officedocument.drawing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15.xml" ContentType="application/vnd.openxmlformats-officedocument.drawing+xml"/>
  <Override PartName="/xl/worksheets/sheet3.xml" ContentType="application/vnd.openxmlformats-officedocument.spreadsheetml.worksheet+xml"/>
  <Override PartName="/xl/drawings/drawing13.xml" ContentType="application/vnd.openxmlformats-officedocument.drawing+xml"/>
  <Override PartName="/xl/charts/chart18.xml" ContentType="application/vnd.openxmlformats-officedocument.drawingml.chart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ml.chartshapes+xml"/>
  <Override PartName="/xl/charts/chart16.xml" ContentType="application/vnd.openxmlformats-officedocument.drawingml.chart+xml"/>
  <Override PartName="/xl/charts/chart17.xml" ContentType="application/vnd.openxmlformats-officedocument.drawingml.chart+xml"/>
  <Default Extension="vml" ContentType="application/vnd.openxmlformats-officedocument.vmlDrawing"/>
  <Override PartName="/xl/drawings/drawing20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ml.chartshape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drawings/drawing9.xml" ContentType="application/vnd.openxmlformats-officedocument.drawing+xml"/>
  <Default Extension="bin" ContentType="application/vnd.openxmlformats-officedocument.oleObject"/>
  <Override PartName="/xl/worksheets/sheet14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drawings/drawing18.xml" ContentType="application/vnd.openxmlformats-officedocument.drawing+xml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14.xml" ContentType="application/vnd.openxmlformats-officedocument.drawingml.chartshapes+xml"/>
  <Override PartName="/xl/charts/chart19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00" yWindow="-45" windowWidth="9720" windowHeight="5715" tabRatio="855"/>
  </bookViews>
  <sheets>
    <sheet name="Forma de citar" sheetId="16" r:id="rId1"/>
    <sheet name="Hoja1" sheetId="1" r:id="rId2"/>
    <sheet name="Hoja2" sheetId="2" r:id="rId3"/>
    <sheet name="Hoja3" sheetId="3" r:id="rId4"/>
    <sheet name="Hoja4" sheetId="4" r:id="rId5"/>
    <sheet name="Hoja5" sheetId="5" r:id="rId6"/>
    <sheet name="Hoja6" sheetId="6" r:id="rId7"/>
    <sheet name="Hoja7" sheetId="7" r:id="rId8"/>
    <sheet name="Hoja8" sheetId="8" r:id="rId9"/>
    <sheet name="Hoja9" sheetId="9" r:id="rId10"/>
    <sheet name="Hoja10" sheetId="10" r:id="rId11"/>
    <sheet name="Hoja11" sheetId="11" r:id="rId12"/>
    <sheet name="Hoja12" sheetId="12" r:id="rId13"/>
    <sheet name="Hoja13" sheetId="13" r:id="rId14"/>
    <sheet name="std" sheetId="14" r:id="rId15"/>
    <sheet name="resúen trabajo" sheetId="15" r:id="rId16"/>
  </sheets>
  <calcPr calcId="125725"/>
</workbook>
</file>

<file path=xl/calcChain.xml><?xml version="1.0" encoding="utf-8"?>
<calcChain xmlns="http://schemas.openxmlformats.org/spreadsheetml/2006/main">
  <c r="E7" i="1"/>
  <c r="R7"/>
  <c r="E8"/>
  <c r="R8"/>
  <c r="E9"/>
  <c r="R9"/>
  <c r="E10"/>
  <c r="R10"/>
  <c r="E11"/>
  <c r="R11"/>
  <c r="E12"/>
  <c r="R12"/>
  <c r="E13"/>
  <c r="E14"/>
  <c r="R14"/>
  <c r="E15"/>
  <c r="R15"/>
  <c r="E16"/>
  <c r="R16"/>
  <c r="R17"/>
  <c r="E22"/>
  <c r="E23"/>
  <c r="R23"/>
  <c r="E24"/>
  <c r="R24"/>
  <c r="E25"/>
  <c r="R25"/>
  <c r="E26"/>
  <c r="R26"/>
  <c r="E27"/>
  <c r="R27"/>
  <c r="E28"/>
  <c r="R28"/>
  <c r="R30"/>
  <c r="R31"/>
  <c r="R32"/>
  <c r="R33" s="1"/>
  <c r="E34"/>
  <c r="E35"/>
  <c r="E38" s="1"/>
  <c r="E39" s="1"/>
  <c r="E40" s="1"/>
  <c r="E36"/>
  <c r="E37"/>
  <c r="E46"/>
  <c r="E49" s="1"/>
  <c r="E47"/>
  <c r="E48"/>
  <c r="E50"/>
  <c r="E51" s="1"/>
  <c r="E52" s="1"/>
  <c r="E7" i="10"/>
  <c r="E8"/>
  <c r="E9"/>
  <c r="E10"/>
  <c r="E11"/>
  <c r="E12"/>
  <c r="E13"/>
  <c r="E14"/>
  <c r="E15"/>
  <c r="E16" s="1"/>
  <c r="E20"/>
  <c r="E22"/>
  <c r="E23"/>
  <c r="E24"/>
  <c r="E25"/>
  <c r="E26"/>
  <c r="E27"/>
  <c r="E28" s="1"/>
  <c r="E29" s="1"/>
  <c r="E34"/>
  <c r="E35"/>
  <c r="E36"/>
  <c r="E37"/>
  <c r="E38"/>
  <c r="E39"/>
  <c r="E40" s="1"/>
  <c r="E41"/>
  <c r="E42" s="1"/>
  <c r="E49"/>
  <c r="E50"/>
  <c r="E51"/>
  <c r="E52"/>
  <c r="E55" s="1"/>
  <c r="E53"/>
  <c r="E54"/>
  <c r="E56"/>
  <c r="E57" s="1"/>
  <c r="E7" i="11"/>
  <c r="E8"/>
  <c r="E14" s="1"/>
  <c r="E15" s="1"/>
  <c r="E16" s="1"/>
  <c r="E9"/>
  <c r="E13"/>
  <c r="E20"/>
  <c r="E21"/>
  <c r="E22"/>
  <c r="E26" s="1"/>
  <c r="E27"/>
  <c r="E28" s="1"/>
  <c r="E29" s="1"/>
  <c r="E34"/>
  <c r="E35"/>
  <c r="E41" s="1"/>
  <c r="E42" s="1"/>
  <c r="E43" s="1"/>
  <c r="E36"/>
  <c r="E40"/>
  <c r="E7" i="12"/>
  <c r="E8"/>
  <c r="E9"/>
  <c r="E10"/>
  <c r="E13"/>
  <c r="E14"/>
  <c r="E15"/>
  <c r="E16" s="1"/>
  <c r="E20"/>
  <c r="E21"/>
  <c r="E22"/>
  <c r="E27" s="1"/>
  <c r="E28" s="1"/>
  <c r="E29" s="1"/>
  <c r="E23"/>
  <c r="E26"/>
  <c r="E34"/>
  <c r="E35"/>
  <c r="E36"/>
  <c r="E37"/>
  <c r="E40"/>
  <c r="E41"/>
  <c r="E42"/>
  <c r="E43" s="1"/>
  <c r="E49"/>
  <c r="E50"/>
  <c r="E51"/>
  <c r="E52"/>
  <c r="E55"/>
  <c r="E56"/>
  <c r="E57" s="1"/>
  <c r="E58" s="1"/>
  <c r="E7" i="13"/>
  <c r="E8"/>
  <c r="E9"/>
  <c r="E10"/>
  <c r="E13"/>
  <c r="E14"/>
  <c r="E15"/>
  <c r="E16" s="1"/>
  <c r="E20"/>
  <c r="E21"/>
  <c r="E22"/>
  <c r="E23"/>
  <c r="E26"/>
  <c r="E27"/>
  <c r="E28" s="1"/>
  <c r="E29" s="1"/>
  <c r="E34"/>
  <c r="E35"/>
  <c r="E36"/>
  <c r="E37"/>
  <c r="E40"/>
  <c r="E41"/>
  <c r="E42" s="1"/>
  <c r="E43" s="1"/>
  <c r="E49"/>
  <c r="E50"/>
  <c r="E51"/>
  <c r="E52"/>
  <c r="E55"/>
  <c r="E56"/>
  <c r="E57" s="1"/>
  <c r="E58" s="1"/>
  <c r="E7" i="2"/>
  <c r="E8"/>
  <c r="E9"/>
  <c r="E10"/>
  <c r="E11"/>
  <c r="E12"/>
  <c r="E13"/>
  <c r="E14"/>
  <c r="E15" s="1"/>
  <c r="E16" s="1"/>
  <c r="E20"/>
  <c r="E21"/>
  <c r="E22"/>
  <c r="E23"/>
  <c r="E24"/>
  <c r="E25"/>
  <c r="E26" s="1"/>
  <c r="E27"/>
  <c r="E28" s="1"/>
  <c r="E34"/>
  <c r="E35"/>
  <c r="E36"/>
  <c r="E37"/>
  <c r="E38"/>
  <c r="E39"/>
  <c r="E40" s="1"/>
  <c r="E41"/>
  <c r="E42" s="1"/>
  <c r="E43" s="1"/>
  <c r="E49"/>
  <c r="E50"/>
  <c r="E51"/>
  <c r="E52"/>
  <c r="E56" s="1"/>
  <c r="E57" s="1"/>
  <c r="E58" s="1"/>
  <c r="E53"/>
  <c r="E55"/>
  <c r="E7" i="3"/>
  <c r="E8"/>
  <c r="E9"/>
  <c r="E11"/>
  <c r="E13"/>
  <c r="E14"/>
  <c r="E15" s="1"/>
  <c r="E16" s="1"/>
  <c r="E20"/>
  <c r="E21"/>
  <c r="E22"/>
  <c r="E23"/>
  <c r="E24"/>
  <c r="E25"/>
  <c r="E26"/>
  <c r="E27"/>
  <c r="E28" s="1"/>
  <c r="E29" s="1"/>
  <c r="E34"/>
  <c r="E35"/>
  <c r="E36"/>
  <c r="E38"/>
  <c r="E39"/>
  <c r="E40" s="1"/>
  <c r="E41"/>
  <c r="E42" s="1"/>
  <c r="E43" s="1"/>
  <c r="E49"/>
  <c r="E50"/>
  <c r="E51"/>
  <c r="E52"/>
  <c r="E53"/>
  <c r="E54"/>
  <c r="E55" s="1"/>
  <c r="E56"/>
  <c r="E57" s="1"/>
  <c r="O5" i="4"/>
  <c r="P5"/>
  <c r="Q5"/>
  <c r="E7" i="5"/>
  <c r="E8"/>
  <c r="E9"/>
  <c r="E10"/>
  <c r="E11"/>
  <c r="E12"/>
  <c r="E13"/>
  <c r="E14"/>
  <c r="E15" s="1"/>
  <c r="E16" s="1"/>
  <c r="E20"/>
  <c r="E21"/>
  <c r="E22"/>
  <c r="E23"/>
  <c r="E24"/>
  <c r="E25"/>
  <c r="E26"/>
  <c r="E27"/>
  <c r="E28"/>
  <c r="E29" s="1"/>
  <c r="E34"/>
  <c r="E35"/>
  <c r="E36"/>
  <c r="E37"/>
  <c r="E38"/>
  <c r="E41" s="1"/>
  <c r="E42" s="1"/>
  <c r="E43" s="1"/>
  <c r="E39"/>
  <c r="E40"/>
  <c r="E49"/>
  <c r="E50"/>
  <c r="E51"/>
  <c r="E52"/>
  <c r="E53"/>
  <c r="E56" s="1"/>
  <c r="E57" s="1"/>
  <c r="E58" s="1"/>
  <c r="E54"/>
  <c r="E55"/>
  <c r="E7" i="6"/>
  <c r="E8"/>
  <c r="E9"/>
  <c r="E10"/>
  <c r="E11"/>
  <c r="E12"/>
  <c r="E13"/>
  <c r="E14"/>
  <c r="E15"/>
  <c r="E16" s="1"/>
  <c r="E20"/>
  <c r="E21"/>
  <c r="E22"/>
  <c r="E23"/>
  <c r="E24"/>
  <c r="E25"/>
  <c r="E26"/>
  <c r="E27"/>
  <c r="E28"/>
  <c r="E29" s="1"/>
  <c r="E34"/>
  <c r="E35"/>
  <c r="E36"/>
  <c r="E37"/>
  <c r="E38"/>
  <c r="E41" s="1"/>
  <c r="E42" s="1"/>
  <c r="E43" s="1"/>
  <c r="E39"/>
  <c r="E40"/>
  <c r="E49"/>
  <c r="E50"/>
  <c r="E51"/>
  <c r="E52"/>
  <c r="E53"/>
  <c r="E56" s="1"/>
  <c r="E57" s="1"/>
  <c r="E58" s="1"/>
  <c r="E54"/>
  <c r="E55"/>
  <c r="E7" i="7"/>
  <c r="E8"/>
  <c r="E9"/>
  <c r="E10"/>
  <c r="E11"/>
  <c r="E12"/>
  <c r="E13"/>
  <c r="E14"/>
  <c r="E15" s="1"/>
  <c r="E16" s="1"/>
  <c r="E20"/>
  <c r="E21"/>
  <c r="E22"/>
  <c r="E23"/>
  <c r="E24"/>
  <c r="E25"/>
  <c r="E26"/>
  <c r="E27"/>
  <c r="E28" s="1"/>
  <c r="E29" s="1"/>
  <c r="E34"/>
  <c r="E35"/>
  <c r="E36"/>
  <c r="E37"/>
  <c r="E38"/>
  <c r="E39"/>
  <c r="E40"/>
  <c r="E41"/>
  <c r="E42" s="1"/>
  <c r="E43" s="1"/>
  <c r="E49"/>
  <c r="E50"/>
  <c r="E52"/>
  <c r="E53"/>
  <c r="E55" s="1"/>
  <c r="E56"/>
  <c r="E57" s="1"/>
  <c r="E58" s="1"/>
  <c r="E4" i="8"/>
  <c r="E5"/>
  <c r="E6"/>
  <c r="E7"/>
  <c r="E8"/>
  <c r="E9"/>
  <c r="E10"/>
  <c r="E11"/>
  <c r="E12" s="1"/>
  <c r="E13" s="1"/>
  <c r="E17"/>
  <c r="E18"/>
  <c r="E19"/>
  <c r="E20"/>
  <c r="E21"/>
  <c r="E22"/>
  <c r="E23"/>
  <c r="E24"/>
  <c r="E25" s="1"/>
  <c r="E26" s="1"/>
  <c r="E31"/>
  <c r="E32"/>
  <c r="E33"/>
  <c r="E34"/>
  <c r="E35"/>
  <c r="E36"/>
  <c r="E37"/>
  <c r="E38"/>
  <c r="E39" s="1"/>
  <c r="E40" s="1"/>
  <c r="E49"/>
  <c r="E50"/>
  <c r="E51"/>
  <c r="E52"/>
  <c r="E53"/>
  <c r="E54"/>
  <c r="E55" s="1"/>
  <c r="E56"/>
  <c r="E57" s="1"/>
  <c r="E62"/>
  <c r="E63"/>
  <c r="E64"/>
  <c r="E65"/>
  <c r="E66"/>
  <c r="E67"/>
  <c r="E68" s="1"/>
  <c r="E69"/>
  <c r="E70" s="1"/>
  <c r="E71" s="1"/>
  <c r="E76"/>
  <c r="E77"/>
  <c r="E78"/>
  <c r="E79"/>
  <c r="E82" s="1"/>
  <c r="E80"/>
  <c r="E81"/>
  <c r="E83"/>
  <c r="E84" s="1"/>
  <c r="E91"/>
  <c r="E92"/>
  <c r="E97" s="1"/>
  <c r="E93"/>
  <c r="E94"/>
  <c r="E95"/>
  <c r="E96"/>
  <c r="E98"/>
  <c r="E99" s="1"/>
  <c r="E100" s="1"/>
  <c r="E7" i="9"/>
  <c r="E8"/>
  <c r="E13" s="1"/>
  <c r="E9"/>
  <c r="E10"/>
  <c r="E11"/>
  <c r="E12"/>
  <c r="E14"/>
  <c r="E15" s="1"/>
  <c r="E20"/>
  <c r="E21"/>
  <c r="E26" s="1"/>
  <c r="E22"/>
  <c r="E23"/>
  <c r="E24"/>
  <c r="E25"/>
  <c r="E27"/>
  <c r="E28" s="1"/>
  <c r="E29" s="1"/>
  <c r="E34"/>
  <c r="E35"/>
  <c r="E40" s="1"/>
  <c r="E36"/>
  <c r="E37"/>
  <c r="E38"/>
  <c r="E39"/>
  <c r="E41"/>
  <c r="E42" s="1"/>
  <c r="E49"/>
  <c r="E50"/>
  <c r="E55" s="1"/>
  <c r="E51"/>
  <c r="E52"/>
  <c r="E53"/>
  <c r="E54"/>
  <c r="E56"/>
  <c r="E57" s="1"/>
  <c r="E58" s="1"/>
  <c r="M19" i="14"/>
  <c r="P19"/>
  <c r="Q19"/>
  <c r="M20"/>
  <c r="P20" s="1"/>
  <c r="Q20"/>
  <c r="M21"/>
  <c r="P21"/>
  <c r="Q21"/>
  <c r="M22"/>
  <c r="P22" s="1"/>
  <c r="Q22"/>
  <c r="M23"/>
  <c r="P23"/>
  <c r="Q23"/>
  <c r="M24"/>
  <c r="P24" s="1"/>
  <c r="Q24"/>
  <c r="M25"/>
  <c r="P25"/>
  <c r="Q25"/>
  <c r="M26"/>
  <c r="P26" s="1"/>
  <c r="Q26"/>
  <c r="M27"/>
  <c r="P27"/>
  <c r="Q27"/>
  <c r="M28"/>
  <c r="P28" s="1"/>
  <c r="Q28"/>
  <c r="M29"/>
  <c r="P29"/>
  <c r="Q29"/>
  <c r="M30"/>
  <c r="P30" s="1"/>
  <c r="Q30"/>
  <c r="E43" i="9" l="1"/>
  <c r="E16"/>
  <c r="E85" i="8"/>
  <c r="E58"/>
  <c r="E58" i="3"/>
  <c r="E29" i="2"/>
  <c r="E43" i="10"/>
  <c r="E58"/>
</calcChain>
</file>

<file path=xl/sharedStrings.xml><?xml version="1.0" encoding="utf-8"?>
<sst xmlns="http://schemas.openxmlformats.org/spreadsheetml/2006/main" count="1200" uniqueCount="127">
  <si>
    <t>Variaciones del glucógeno en hepatopancreas de P. setiferus</t>
  </si>
  <si>
    <t>REPETICION</t>
  </si>
  <si>
    <t>Efecto de la salinidad en animales expuestos a diferentes combinaciones de amonio y nitrito</t>
  </si>
  <si>
    <t>Control 40o/oo</t>
  </si>
  <si>
    <t>Concentración Estandard 10mg/mL: DO 0.718</t>
  </si>
  <si>
    <t>Tiempo</t>
  </si>
  <si>
    <t>Gluco</t>
  </si>
  <si>
    <t>Ayuno</t>
  </si>
  <si>
    <t>Glucógeno</t>
  </si>
  <si>
    <t>Número</t>
  </si>
  <si>
    <t>Peso Hepato</t>
  </si>
  <si>
    <t>DO muestra</t>
  </si>
  <si>
    <t>Vol Extract</t>
  </si>
  <si>
    <t>mg/mg de Hep</t>
  </si>
  <si>
    <t>Promedio</t>
  </si>
  <si>
    <t>STD</t>
  </si>
  <si>
    <t>ES</t>
  </si>
  <si>
    <t>%ES</t>
  </si>
  <si>
    <t xml:space="preserve"> </t>
  </si>
  <si>
    <t>Una hora Alimentados</t>
  </si>
  <si>
    <t>1 y 2</t>
  </si>
  <si>
    <t>3 y 4</t>
  </si>
  <si>
    <t>ALIMENTADOS 1</t>
  </si>
  <si>
    <t>5y6</t>
  </si>
  <si>
    <t>Dos Horas Alimentados</t>
  </si>
  <si>
    <t>Tres horas de alimentados</t>
  </si>
  <si>
    <t>40o/oo 0.6 amonio-0.18 nitrito (B)</t>
  </si>
  <si>
    <t>min</t>
  </si>
  <si>
    <t>max</t>
  </si>
  <si>
    <t>prom</t>
  </si>
  <si>
    <t>Dos horas Alimentados</t>
  </si>
  <si>
    <t>tres horas Alimentados</t>
  </si>
  <si>
    <t>40o/oo 1.52 amonio-6.62 nitrito (B)</t>
  </si>
  <si>
    <t>******</t>
  </si>
  <si>
    <t>RESUMEN 40o/oo</t>
  </si>
  <si>
    <t>TIEMPO</t>
  </si>
  <si>
    <t>40 CONTROL</t>
  </si>
  <si>
    <t>50 control</t>
  </si>
  <si>
    <t>25 control</t>
  </si>
  <si>
    <t>65 control</t>
  </si>
  <si>
    <t>CONTROL</t>
  </si>
  <si>
    <t>B</t>
  </si>
  <si>
    <t>C</t>
  </si>
  <si>
    <t>40, 1a</t>
  </si>
  <si>
    <t>50, 1a</t>
  </si>
  <si>
    <t>25, 1a</t>
  </si>
  <si>
    <t>65, 1a</t>
  </si>
  <si>
    <t>40 B</t>
  </si>
  <si>
    <t>50 B</t>
  </si>
  <si>
    <t>25 B</t>
  </si>
  <si>
    <t>65 B</t>
  </si>
  <si>
    <t xml:space="preserve">   </t>
  </si>
  <si>
    <t>40 C</t>
  </si>
  <si>
    <t>50 C</t>
  </si>
  <si>
    <t>25 C</t>
  </si>
  <si>
    <t>65 C</t>
  </si>
  <si>
    <t>Control 50o/oo</t>
  </si>
  <si>
    <t>Concentración Estandard 10mg/mL: DO 0.413</t>
  </si>
  <si>
    <t xml:space="preserve">max </t>
  </si>
  <si>
    <t>promedio</t>
  </si>
  <si>
    <t>B 50o/oo</t>
  </si>
  <si>
    <t>Concentración Estandard 10mg/mL: DO 0.276</t>
  </si>
  <si>
    <t>C 50o/oo</t>
  </si>
  <si>
    <t>Control 25o/oo</t>
  </si>
  <si>
    <t>Concentración Estandard 10mg/mL: DO 0.294</t>
  </si>
  <si>
    <t>B 25o/oo</t>
  </si>
  <si>
    <t>Concentración Estandard 10mg/mL: DO 0.521</t>
  </si>
  <si>
    <t>C 25o/oo</t>
  </si>
  <si>
    <t>Concentración Estandard 10mg/mL: DO 0.314</t>
  </si>
  <si>
    <t>Control 65o/oo</t>
  </si>
  <si>
    <t>mg</t>
  </si>
  <si>
    <t>ANULADO POR POCOS ANIMALES</t>
  </si>
  <si>
    <t>B 65o/oo</t>
  </si>
  <si>
    <t>C 65</t>
  </si>
  <si>
    <t>mezcla</t>
  </si>
  <si>
    <t>Salinidad</t>
  </si>
  <si>
    <t>glucógeno</t>
  </si>
  <si>
    <t>Summary of all Effects; design: (vo2.sta)</t>
  </si>
  <si>
    <t>1-CON, 2-SAL</t>
  </si>
  <si>
    <t>df</t>
  </si>
  <si>
    <t>MS</t>
  </si>
  <si>
    <t/>
  </si>
  <si>
    <t>Effect</t>
  </si>
  <si>
    <t>Error</t>
  </si>
  <si>
    <t>F</t>
  </si>
  <si>
    <t>p-level</t>
  </si>
  <si>
    <t>1</t>
  </si>
  <si>
    <t>2</t>
  </si>
  <si>
    <t>12</t>
  </si>
  <si>
    <t>Means (vo2.sta)</t>
  </si>
  <si>
    <t>Standard Deviations (vo2.sta)</t>
  </si>
  <si>
    <t>1 Dependent Variable</t>
  </si>
  <si>
    <t>GLUCOG</t>
  </si>
  <si>
    <t>Valid N</t>
  </si>
  <si>
    <t>SALINIDAD</t>
  </si>
  <si>
    <t>MAXIMO</t>
  </si>
  <si>
    <t>MINIMO</t>
  </si>
  <si>
    <t>PROMEDIO</t>
  </si>
  <si>
    <t>A</t>
  </si>
  <si>
    <t>All Groups</t>
  </si>
  <si>
    <t>Duncan test; GLUCOG (vo2.sta)</t>
  </si>
  <si>
    <t>Probabilities for Post Hoc Tests</t>
  </si>
  <si>
    <t>INTERACTION: 1 x 2</t>
  </si>
  <si>
    <t>{1}</t>
  </si>
  <si>
    <t>{2}</t>
  </si>
  <si>
    <t>{3}</t>
  </si>
  <si>
    <t>{4}</t>
  </si>
  <si>
    <t>{5}</t>
  </si>
  <si>
    <t>{6}</t>
  </si>
  <si>
    <t>{7}</t>
  </si>
  <si>
    <t>{8}</t>
  </si>
  <si>
    <t>{9}</t>
  </si>
  <si>
    <t>{10}</t>
  </si>
  <si>
    <t>{11}</t>
  </si>
  <si>
    <t>{12}</t>
  </si>
  <si>
    <t>25.66927</t>
  </si>
  <si>
    <t>41.76080</t>
  </si>
  <si>
    <t>31.52841</t>
  </si>
  <si>
    <t>7.657523</t>
  </si>
  <si>
    <t>27.32623</t>
  </si>
  <si>
    <t>29.31036</t>
  </si>
  <si>
    <t>17.35268</t>
  </si>
  <si>
    <t>31.52867</t>
  </si>
  <si>
    <t>75.15206</t>
  </si>
  <si>
    <t>5.401193</t>
  </si>
  <si>
    <t>12.82143</t>
  </si>
  <si>
    <t>40.82021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</si>
</sst>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b/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" fontId="0" fillId="0" borderId="0" xfId="0" applyNumberFormat="1"/>
    <xf numFmtId="0" fontId="0" fillId="2" borderId="0" xfId="0" applyFill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>
        <c:manualLayout>
          <c:xMode val="edge"/>
          <c:yMode val="edge"/>
          <c:x val="0.46420375672515141"/>
          <c:y val="3.937007874015748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8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plotArea>
      <c:layout>
        <c:manualLayout>
          <c:layoutTarget val="inner"/>
          <c:xMode val="edge"/>
          <c:yMode val="edge"/>
          <c:x val="0.11547357132466454"/>
          <c:y val="0.20866141732283466"/>
          <c:w val="0.69053195652149413"/>
          <c:h val="0.57480314960629919"/>
        </c:manualLayout>
      </c:layout>
      <c:lineChart>
        <c:grouping val="standard"/>
        <c:ser>
          <c:idx val="0"/>
          <c:order val="0"/>
          <c:tx>
            <c:strRef>
              <c:f>Hoja1!$H$4</c:f>
              <c:strCache>
                <c:ptCount val="1"/>
                <c:pt idx="0">
                  <c:v>Gluco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errBars>
            <c:errDir val="y"/>
            <c:errBarType val="both"/>
            <c:errValType val="percentage"/>
            <c:val val="24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numRef>
              <c:f>Hoja1!$G$5:$G$8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Hoja1!$H$5:$H$8</c:f>
              <c:numCache>
                <c:formatCode>General</c:formatCode>
                <c:ptCount val="4"/>
                <c:pt idx="0">
                  <c:v>41.76</c:v>
                </c:pt>
                <c:pt idx="1">
                  <c:v>30.9</c:v>
                </c:pt>
                <c:pt idx="2">
                  <c:v>26.3</c:v>
                </c:pt>
                <c:pt idx="3">
                  <c:v>13.2</c:v>
                </c:pt>
              </c:numCache>
            </c:numRef>
          </c:val>
        </c:ser>
        <c:marker val="1"/>
        <c:axId val="137776128"/>
        <c:axId val="137786496"/>
      </c:lineChart>
      <c:catAx>
        <c:axId val="1377761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6258701395944681"/>
              <c:y val="0.8897637795275589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7786496"/>
        <c:crosses val="autoZero"/>
        <c:lblAlgn val="ctr"/>
        <c:lblOffset val="100"/>
        <c:tickLblSkip val="1"/>
        <c:tickMarkSkip val="1"/>
      </c:catAx>
      <c:valAx>
        <c:axId val="13778649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Glucogeno mg/mg de Hepato</a:t>
                </a:r>
              </a:p>
            </c:rich>
          </c:tx>
          <c:layout>
            <c:manualLayout>
              <c:xMode val="edge"/>
              <c:yMode val="edge"/>
              <c:x val="1.6166299985453037E-2"/>
              <c:y val="0.1771653543307086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7776128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3371918496407804"/>
          <c:y val="0.452755905511811"/>
          <c:w val="0.15242511414855719"/>
          <c:h val="7.874015748031496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625021616661819"/>
          <c:y val="7.9422522673388632E-2"/>
          <c:w val="0.77708491431663884"/>
          <c:h val="0.72202293339444212"/>
        </c:manualLayout>
      </c:layout>
      <c:stockChart>
        <c:ser>
          <c:idx val="0"/>
          <c:order val="0"/>
          <c:tx>
            <c:strRef>
              <c:f>Hoja2!$H$4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Hoja2!$H$5:$H$8</c:f>
              <c:numCache>
                <c:formatCode>General</c:formatCode>
                <c:ptCount val="4"/>
                <c:pt idx="0">
                  <c:v>21</c:v>
                </c:pt>
                <c:pt idx="1">
                  <c:v>18</c:v>
                </c:pt>
                <c:pt idx="2">
                  <c:v>20</c:v>
                </c:pt>
                <c:pt idx="3">
                  <c:v>19</c:v>
                </c:pt>
              </c:numCache>
            </c:numRef>
          </c:val>
        </c:ser>
        <c:ser>
          <c:idx val="1"/>
          <c:order val="1"/>
          <c:tx>
            <c:strRef>
              <c:f>Hoja2!$I$4</c:f>
              <c:strCache>
                <c:ptCount val="1"/>
                <c:pt idx="0">
                  <c:v>max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Hoja2!$I$5:$I$8</c:f>
              <c:numCache>
                <c:formatCode>General</c:formatCode>
                <c:ptCount val="4"/>
                <c:pt idx="0">
                  <c:v>37</c:v>
                </c:pt>
                <c:pt idx="1">
                  <c:v>36</c:v>
                </c:pt>
                <c:pt idx="2">
                  <c:v>32</c:v>
                </c:pt>
                <c:pt idx="3">
                  <c:v>53</c:v>
                </c:pt>
              </c:numCache>
            </c:numRef>
          </c:val>
        </c:ser>
        <c:ser>
          <c:idx val="2"/>
          <c:order val="2"/>
          <c:tx>
            <c:strRef>
              <c:f>Hoja2!$J$4</c:f>
              <c:strCache>
                <c:ptCount val="1"/>
                <c:pt idx="0">
                  <c:v>prom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Hoja2!$J$5:$J$8</c:f>
              <c:numCache>
                <c:formatCode>General</c:formatCode>
                <c:ptCount val="4"/>
                <c:pt idx="0">
                  <c:v>29</c:v>
                </c:pt>
                <c:pt idx="1">
                  <c:v>27</c:v>
                </c:pt>
                <c:pt idx="2">
                  <c:v>26</c:v>
                </c:pt>
                <c:pt idx="3">
                  <c:v>36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7837952"/>
        <c:axId val="137852416"/>
      </c:stockChart>
      <c:catAx>
        <c:axId val="1378379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625082651942246"/>
              <c:y val="0.8989185520760805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7852416"/>
        <c:crosses val="autoZero"/>
        <c:lblAlgn val="ctr"/>
        <c:lblOffset val="100"/>
        <c:tickLblSkip val="1"/>
        <c:tickMarkSkip val="1"/>
      </c:catAx>
      <c:valAx>
        <c:axId val="13785241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hepato</a:t>
                </a:r>
              </a:p>
            </c:rich>
          </c:tx>
          <c:layout>
            <c:manualLayout>
              <c:xMode val="edge"/>
              <c:yMode val="edge"/>
              <c:x val="1.6666700575155798E-2"/>
              <c:y val="0.1407944720119162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78379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0000183105841292"/>
          <c:y val="0.33213054936144337"/>
          <c:w val="8.7500178019567929E-2"/>
          <c:h val="0.2093866506843881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421065399943873"/>
          <c:y val="0.10080645161290321"/>
          <c:w val="0.7473691893186567"/>
          <c:h val="0.64516129032258074"/>
        </c:manualLayout>
      </c:layout>
      <c:stockChart>
        <c:ser>
          <c:idx val="0"/>
          <c:order val="0"/>
          <c:tx>
            <c:strRef>
              <c:f>Hoja3!$H$4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Hoja3!$H$5:$H$8</c:f>
              <c:numCache>
                <c:formatCode>General</c:formatCode>
                <c:ptCount val="4"/>
                <c:pt idx="0">
                  <c:v>3</c:v>
                </c:pt>
                <c:pt idx="1">
                  <c:v>4</c:v>
                </c:pt>
                <c:pt idx="2">
                  <c:v>7</c:v>
                </c:pt>
                <c:pt idx="3">
                  <c:v>5</c:v>
                </c:pt>
              </c:numCache>
            </c:numRef>
          </c:val>
        </c:ser>
        <c:ser>
          <c:idx val="1"/>
          <c:order val="1"/>
          <c:tx>
            <c:strRef>
              <c:f>Hoja3!$I$4</c:f>
              <c:strCache>
                <c:ptCount val="1"/>
                <c:pt idx="0">
                  <c:v>max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Hoja3!$I$5:$I$8</c:f>
              <c:numCache>
                <c:formatCode>General</c:formatCode>
                <c:ptCount val="4"/>
                <c:pt idx="0">
                  <c:v>7</c:v>
                </c:pt>
                <c:pt idx="1">
                  <c:v>8</c:v>
                </c:pt>
                <c:pt idx="2">
                  <c:v>9</c:v>
                </c:pt>
                <c:pt idx="3">
                  <c:v>9</c:v>
                </c:pt>
              </c:numCache>
            </c:numRef>
          </c:val>
        </c:ser>
        <c:ser>
          <c:idx val="2"/>
          <c:order val="2"/>
          <c:tx>
            <c:strRef>
              <c:f>Hoja3!$J$4</c:f>
              <c:strCache>
                <c:ptCount val="1"/>
                <c:pt idx="0">
                  <c:v>prom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Hoja3!$J$5:$J$8</c:f>
              <c:numCache>
                <c:formatCode>General</c:formatCode>
                <c:ptCount val="4"/>
                <c:pt idx="0">
                  <c:v>5.4</c:v>
                </c:pt>
                <c:pt idx="1">
                  <c:v>6.79</c:v>
                </c:pt>
                <c:pt idx="2">
                  <c:v>8.26</c:v>
                </c:pt>
                <c:pt idx="3">
                  <c:v>7.37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7739648"/>
        <c:axId val="137954816"/>
      </c:stockChart>
      <c:catAx>
        <c:axId val="1377396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842147247273081"/>
              <c:y val="0.8548387096774194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7954816"/>
        <c:crosses val="autoZero"/>
        <c:lblAlgn val="ctr"/>
        <c:lblOffset val="100"/>
        <c:tickLblSkip val="1"/>
        <c:tickMarkSkip val="1"/>
      </c:catAx>
      <c:valAx>
        <c:axId val="13795481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Glucogeno, mg/mg de Hepato</a:t>
                </a:r>
              </a:p>
            </c:rich>
          </c:tx>
          <c:layout>
            <c:manualLayout>
              <c:xMode val="edge"/>
              <c:yMode val="edge"/>
              <c:x val="3.3684245152390171E-2"/>
              <c:y val="8.8709677419354829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773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9473776186036358"/>
          <c:y val="0.30645161290322581"/>
          <c:w val="8.8421143525024212E-2"/>
          <c:h val="0.23387096774193547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9.1314031180400893E-2"/>
          <c:y val="8.8785249309217371E-2"/>
          <c:w val="0.7639198218262806"/>
          <c:h val="0.71495490233211878"/>
        </c:manualLayout>
      </c:layout>
      <c:barChart>
        <c:barDir val="col"/>
        <c:grouping val="clustered"/>
        <c:ser>
          <c:idx val="0"/>
          <c:order val="0"/>
          <c:tx>
            <c:strRef>
              <c:f>Hoja4!$N$5</c:f>
              <c:strCache>
                <c:ptCount val="1"/>
                <c:pt idx="0">
                  <c:v>Promedio</c:v>
                </c:pt>
              </c:strCache>
            </c:strRef>
          </c:tx>
          <c:spPr>
            <a:noFill/>
            <a:ln w="25400">
              <a:noFill/>
            </a:ln>
          </c:spPr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Hoja4!$O$5:$Q$5</c:f>
              <c:numCache>
                <c:formatCode>General</c:formatCode>
                <c:ptCount val="3"/>
                <c:pt idx="0">
                  <c:v>27.29</c:v>
                </c:pt>
                <c:pt idx="1">
                  <c:v>29.5</c:v>
                </c:pt>
                <c:pt idx="2">
                  <c:v>6.955000000000001</c:v>
                </c:pt>
              </c:numCache>
            </c:numRef>
          </c:val>
        </c:ser>
        <c:ser>
          <c:idx val="1"/>
          <c:order val="1"/>
          <c:tx>
            <c:strRef>
              <c:f>Hoja4!$N$6</c:f>
              <c:strCache>
                <c:ptCount val="1"/>
                <c:pt idx="0">
                  <c:v>40, 1a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5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Hoja4!$O$6:$Q$6</c:f>
              <c:numCache>
                <c:formatCode>General</c:formatCode>
                <c:ptCount val="3"/>
                <c:pt idx="0">
                  <c:v>30.9</c:v>
                </c:pt>
                <c:pt idx="1">
                  <c:v>27</c:v>
                </c:pt>
                <c:pt idx="2">
                  <c:v>6.79</c:v>
                </c:pt>
              </c:numCache>
            </c:numRef>
          </c:val>
        </c:ser>
        <c:ser>
          <c:idx val="2"/>
          <c:order val="2"/>
          <c:tx>
            <c:strRef>
              <c:f>Hoja4!$N$7</c:f>
              <c:strCache>
                <c:ptCount val="1"/>
                <c:pt idx="0">
                  <c:v>50, 1a</c:v>
                </c:pt>
              </c:strCache>
            </c:strRef>
          </c:tx>
          <c:spPr>
            <a:solidFill>
              <a:srgbClr val="FFFF0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5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Hoja4!$O$7:$Q$7</c:f>
              <c:numCache>
                <c:formatCode>General</c:formatCode>
                <c:ptCount val="3"/>
                <c:pt idx="0">
                  <c:v>31</c:v>
                </c:pt>
                <c:pt idx="1">
                  <c:v>17</c:v>
                </c:pt>
                <c:pt idx="2">
                  <c:v>24</c:v>
                </c:pt>
              </c:numCache>
            </c:numRef>
          </c:val>
        </c:ser>
        <c:ser>
          <c:idx val="3"/>
          <c:order val="3"/>
          <c:tx>
            <c:strRef>
              <c:f>Hoja4!$N$8</c:f>
              <c:strCache>
                <c:ptCount val="1"/>
                <c:pt idx="0">
                  <c:v>25, 1a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0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Hoja4!$O$8:$Q$8</c:f>
              <c:numCache>
                <c:formatCode>General</c:formatCode>
                <c:ptCount val="3"/>
                <c:pt idx="0">
                  <c:v>29</c:v>
                </c:pt>
                <c:pt idx="1">
                  <c:v>21</c:v>
                </c:pt>
                <c:pt idx="2">
                  <c:v>125</c:v>
                </c:pt>
              </c:numCache>
            </c:numRef>
          </c:val>
        </c:ser>
        <c:ser>
          <c:idx val="4"/>
          <c:order val="4"/>
          <c:tx>
            <c:strRef>
              <c:f>Hoja4!$N$9</c:f>
              <c:strCache>
                <c:ptCount val="1"/>
                <c:pt idx="0">
                  <c:v>65, 1a</c:v>
                </c:pt>
              </c:strCache>
            </c:strRef>
          </c:tx>
          <c:spPr>
            <a:solidFill>
              <a:srgbClr val="600080"/>
            </a:solidFill>
            <a:ln w="12700">
              <a:solidFill>
                <a:srgbClr val="000000"/>
              </a:solidFill>
              <a:prstDash val="solid"/>
            </a:ln>
          </c:spPr>
          <c:errBars>
            <c:errBarType val="both"/>
            <c:errValType val="percentage"/>
            <c:val val="10"/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Hoja4!$O$4:$Q$4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Hoja4!$O$9:$Q$9</c:f>
              <c:numCache>
                <c:formatCode>General</c:formatCode>
                <c:ptCount val="3"/>
                <c:pt idx="0">
                  <c:v>30.19</c:v>
                </c:pt>
                <c:pt idx="1">
                  <c:v>24.5</c:v>
                </c:pt>
                <c:pt idx="2">
                  <c:v>44.6</c:v>
                </c:pt>
              </c:numCache>
            </c:numRef>
          </c:val>
        </c:ser>
        <c:axId val="138012928"/>
        <c:axId val="138092928"/>
      </c:barChart>
      <c:catAx>
        <c:axId val="1380129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Tratamiento</a:t>
                </a:r>
              </a:p>
            </c:rich>
          </c:tx>
          <c:layout>
            <c:manualLayout>
              <c:xMode val="edge"/>
              <c:yMode val="edge"/>
              <c:x val="0.39420935412026731"/>
              <c:y val="0.883179585233793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092928"/>
        <c:crosses val="autoZero"/>
        <c:lblAlgn val="ctr"/>
        <c:lblOffset val="100"/>
        <c:tickLblSkip val="1"/>
        <c:tickMarkSkip val="1"/>
      </c:catAx>
      <c:valAx>
        <c:axId val="13809292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Hepato</a:t>
                </a:r>
              </a:p>
            </c:rich>
          </c:tx>
          <c:layout>
            <c:manualLayout>
              <c:xMode val="edge"/>
              <c:yMode val="edge"/>
              <c:x val="1.1135857461024501E-2"/>
              <c:y val="0.1542059593265354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0129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5300668151447678"/>
          <c:y val="0.22429957720223331"/>
          <c:w val="0.1380846325167038"/>
          <c:h val="0.4485991544044666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989116768558372"/>
          <c:y val="0.16438429466455595"/>
          <c:w val="0.73297100244140967"/>
          <c:h val="0.63927225702882895"/>
        </c:manualLayout>
      </c:layout>
      <c:lineChart>
        <c:grouping val="standard"/>
        <c:ser>
          <c:idx val="0"/>
          <c:order val="0"/>
          <c:tx>
            <c:strRef>
              <c:f>Hoja4!$B$3</c:f>
              <c:strCache>
                <c:ptCount val="1"/>
                <c:pt idx="0">
                  <c:v>40 CONTROL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Hoja4!$A$4:$A$7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Hoja4!$B$4:$B$7</c:f>
              <c:numCache>
                <c:formatCode>General</c:formatCode>
                <c:ptCount val="4"/>
                <c:pt idx="0">
                  <c:v>41.76</c:v>
                </c:pt>
                <c:pt idx="1">
                  <c:v>30.9</c:v>
                </c:pt>
                <c:pt idx="2">
                  <c:v>23.3</c:v>
                </c:pt>
                <c:pt idx="3">
                  <c:v>13.2</c:v>
                </c:pt>
              </c:numCache>
            </c:numRef>
          </c:val>
        </c:ser>
        <c:ser>
          <c:idx val="1"/>
          <c:order val="1"/>
          <c:tx>
            <c:strRef>
              <c:f>Hoja4!$C$3</c:f>
              <c:strCache>
                <c:ptCount val="1"/>
                <c:pt idx="0">
                  <c:v>50 control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Hoja4!$A$4:$A$7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Hoja4!$C$4:$C$7</c:f>
              <c:numCache>
                <c:formatCode>General</c:formatCode>
                <c:ptCount val="4"/>
                <c:pt idx="0">
                  <c:v>31</c:v>
                </c:pt>
                <c:pt idx="1">
                  <c:v>31</c:v>
                </c:pt>
                <c:pt idx="2">
                  <c:v>41</c:v>
                </c:pt>
                <c:pt idx="3">
                  <c:v>22</c:v>
                </c:pt>
              </c:numCache>
            </c:numRef>
          </c:val>
        </c:ser>
        <c:ser>
          <c:idx val="2"/>
          <c:order val="2"/>
          <c:tx>
            <c:strRef>
              <c:f>Hoja4!$D$3</c:f>
              <c:strCache>
                <c:ptCount val="1"/>
                <c:pt idx="0">
                  <c:v>25 control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Hoja4!$A$4:$A$7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Hoja4!$D$4:$D$7</c:f>
              <c:numCache>
                <c:formatCode>General</c:formatCode>
                <c:ptCount val="4"/>
                <c:pt idx="0">
                  <c:v>25</c:v>
                </c:pt>
                <c:pt idx="1">
                  <c:v>29</c:v>
                </c:pt>
                <c:pt idx="2">
                  <c:v>78</c:v>
                </c:pt>
                <c:pt idx="3">
                  <c:v>30</c:v>
                </c:pt>
              </c:numCache>
            </c:numRef>
          </c:val>
        </c:ser>
        <c:ser>
          <c:idx val="3"/>
          <c:order val="3"/>
          <c:tx>
            <c:strRef>
              <c:f>Hoja4!$E$3</c:f>
              <c:strCache>
                <c:ptCount val="1"/>
                <c:pt idx="0">
                  <c:v>65 control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Hoja4!$A$4:$A$7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Hoja4!$E$4:$E$7</c:f>
              <c:numCache>
                <c:formatCode>General</c:formatCode>
                <c:ptCount val="4"/>
                <c:pt idx="0">
                  <c:v>7.65</c:v>
                </c:pt>
                <c:pt idx="1">
                  <c:v>30.19</c:v>
                </c:pt>
                <c:pt idx="2">
                  <c:v>19.2</c:v>
                </c:pt>
              </c:numCache>
            </c:numRef>
          </c:val>
        </c:ser>
        <c:marker val="1"/>
        <c:axId val="138131328"/>
        <c:axId val="138142080"/>
      </c:lineChart>
      <c:catAx>
        <c:axId val="1381313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7057270011907706"/>
              <c:y val="0.8858486990256627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142080"/>
        <c:crosses val="autoZero"/>
        <c:lblAlgn val="ctr"/>
        <c:lblOffset val="100"/>
        <c:tickLblSkip val="1"/>
        <c:tickMarkSkip val="1"/>
      </c:catAx>
      <c:valAx>
        <c:axId val="13814208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Hepato</a:t>
                </a:r>
              </a:p>
            </c:rich>
          </c:tx>
          <c:layout>
            <c:manualLayout>
              <c:xMode val="edge"/>
              <c:yMode val="edge"/>
              <c:x val="1.3623996327907241E-2"/>
              <c:y val="0.2465764419968339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131328"/>
        <c:crosses val="autoZero"/>
        <c:crossBetween val="midCat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1.3623996327907241E-2"/>
          <c:y val="2.2831152036743893E-2"/>
          <c:w val="0.961854140750251"/>
          <c:h val="0.100457068961673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9.5367974295350696E-2"/>
          <c:y val="0.18848167539267019"/>
          <c:w val="0.65940142227071064"/>
          <c:h val="0.58638743455497377"/>
        </c:manualLayout>
      </c:layout>
      <c:lineChart>
        <c:grouping val="standard"/>
        <c:ser>
          <c:idx val="0"/>
          <c:order val="0"/>
          <c:tx>
            <c:strRef>
              <c:f>Hoja4!$B$16</c:f>
              <c:strCache>
                <c:ptCount val="1"/>
                <c:pt idx="0">
                  <c:v>40 B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Hoja4!$A$17:$A$20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Hoja4!$B$17:$B$20</c:f>
              <c:numCache>
                <c:formatCode>General</c:formatCode>
                <c:ptCount val="4"/>
                <c:pt idx="0">
                  <c:v>29</c:v>
                </c:pt>
                <c:pt idx="1">
                  <c:v>27</c:v>
                </c:pt>
                <c:pt idx="2">
                  <c:v>26</c:v>
                </c:pt>
                <c:pt idx="3">
                  <c:v>36</c:v>
                </c:pt>
              </c:numCache>
            </c:numRef>
          </c:val>
        </c:ser>
        <c:ser>
          <c:idx val="1"/>
          <c:order val="1"/>
          <c:tx>
            <c:strRef>
              <c:f>Hoja4!$C$16</c:f>
              <c:strCache>
                <c:ptCount val="1"/>
                <c:pt idx="0">
                  <c:v>50 B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Hoja4!$A$17:$A$20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Hoja4!$C$17:$C$20</c:f>
              <c:numCache>
                <c:formatCode>General</c:formatCode>
                <c:ptCount val="4"/>
                <c:pt idx="0">
                  <c:v>17</c:v>
                </c:pt>
                <c:pt idx="1">
                  <c:v>17</c:v>
                </c:pt>
                <c:pt idx="2">
                  <c:v>24</c:v>
                </c:pt>
                <c:pt idx="3">
                  <c:v>45</c:v>
                </c:pt>
              </c:numCache>
            </c:numRef>
          </c:val>
        </c:ser>
        <c:ser>
          <c:idx val="2"/>
          <c:order val="2"/>
          <c:tx>
            <c:strRef>
              <c:f>Hoja4!$D$16</c:f>
              <c:strCache>
                <c:ptCount val="1"/>
                <c:pt idx="0">
                  <c:v>25 B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Hoja4!$A$17:$A$20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Hoja4!$D$17:$D$20</c:f>
              <c:numCache>
                <c:formatCode>General</c:formatCode>
                <c:ptCount val="4"/>
                <c:pt idx="0">
                  <c:v>27</c:v>
                </c:pt>
                <c:pt idx="1">
                  <c:v>21</c:v>
                </c:pt>
                <c:pt idx="2">
                  <c:v>6</c:v>
                </c:pt>
                <c:pt idx="3">
                  <c:v>3</c:v>
                </c:pt>
              </c:numCache>
            </c:numRef>
          </c:val>
        </c:ser>
        <c:ser>
          <c:idx val="3"/>
          <c:order val="3"/>
          <c:tx>
            <c:strRef>
              <c:f>Hoja4!$E$16</c:f>
              <c:strCache>
                <c:ptCount val="1"/>
                <c:pt idx="0">
                  <c:v>65 B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Hoja4!$A$17:$A$20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Hoja4!$E$17:$E$20</c:f>
              <c:numCache>
                <c:formatCode>General</c:formatCode>
                <c:ptCount val="4"/>
                <c:pt idx="0">
                  <c:v>31.5</c:v>
                </c:pt>
                <c:pt idx="1">
                  <c:v>24.5</c:v>
                </c:pt>
                <c:pt idx="2">
                  <c:v>28.2</c:v>
                </c:pt>
                <c:pt idx="3">
                  <c:v>31.5</c:v>
                </c:pt>
              </c:numCache>
            </c:numRef>
          </c:val>
        </c:ser>
        <c:marker val="1"/>
        <c:axId val="138188672"/>
        <c:axId val="138203520"/>
      </c:lineChart>
      <c:catAx>
        <c:axId val="1381886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1062711627628514"/>
              <c:y val="0.8691099476439793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203520"/>
        <c:crosses val="autoZero"/>
        <c:lblAlgn val="ctr"/>
        <c:lblOffset val="100"/>
        <c:tickLblSkip val="1"/>
        <c:tickMarkSkip val="1"/>
      </c:catAx>
      <c:valAx>
        <c:axId val="13820352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de Hepato</a:t>
                </a:r>
              </a:p>
            </c:rich>
          </c:tx>
          <c:layout>
            <c:manualLayout>
              <c:xMode val="edge"/>
              <c:yMode val="edge"/>
              <c:x val="1.3623996327907241E-2"/>
              <c:y val="0.2094240837696335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188672"/>
        <c:crosses val="autoZero"/>
        <c:crossBetween val="midCat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11716636842000226"/>
          <c:y val="2.6178010471204199E-2"/>
          <c:w val="0.63487822888047762"/>
          <c:h val="0.11518324607329845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8.536602310011572E-2"/>
          <c:y val="0.12500042385668897"/>
          <c:w val="0.89227819383216178"/>
          <c:h val="0.72569690516799978"/>
        </c:manualLayout>
      </c:layout>
      <c:lineChart>
        <c:grouping val="standard"/>
        <c:ser>
          <c:idx val="1"/>
          <c:order val="0"/>
          <c:tx>
            <c:strRef>
              <c:f>Hoja4!$B$32</c:f>
              <c:strCache>
                <c:ptCount val="1"/>
                <c:pt idx="0">
                  <c:v>40 C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numRef>
              <c:f>Hoja4!$A$33:$A$36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Hoja4!$B$33:$B$36</c:f>
              <c:numCache>
                <c:formatCode>General</c:formatCode>
                <c:ptCount val="4"/>
                <c:pt idx="0">
                  <c:v>5.4</c:v>
                </c:pt>
                <c:pt idx="1">
                  <c:v>6.79</c:v>
                </c:pt>
                <c:pt idx="2">
                  <c:v>8.26</c:v>
                </c:pt>
                <c:pt idx="3">
                  <c:v>7.37</c:v>
                </c:pt>
              </c:numCache>
            </c:numRef>
          </c:val>
        </c:ser>
        <c:ser>
          <c:idx val="0"/>
          <c:order val="1"/>
          <c:tx>
            <c:strRef>
              <c:f>Hoja4!$C$32</c:f>
              <c:strCache>
                <c:ptCount val="1"/>
                <c:pt idx="0">
                  <c:v>50 C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Hoja4!$A$33:$A$36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Hoja4!$C$33:$C$36</c:f>
              <c:numCache>
                <c:formatCode>General</c:formatCode>
                <c:ptCount val="4"/>
                <c:pt idx="0">
                  <c:v>10</c:v>
                </c:pt>
                <c:pt idx="1">
                  <c:v>24</c:v>
                </c:pt>
                <c:pt idx="2">
                  <c:v>31</c:v>
                </c:pt>
                <c:pt idx="3">
                  <c:v>13</c:v>
                </c:pt>
              </c:numCache>
            </c:numRef>
          </c:val>
        </c:ser>
        <c:ser>
          <c:idx val="2"/>
          <c:order val="2"/>
          <c:tx>
            <c:strRef>
              <c:f>Hoja4!$D$32</c:f>
              <c:strCache>
                <c:ptCount val="1"/>
                <c:pt idx="0">
                  <c:v>25 C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Hoja4!$A$33:$A$36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Hoja4!$D$33:$D$36</c:f>
              <c:numCache>
                <c:formatCode>General</c:formatCode>
                <c:ptCount val="4"/>
                <c:pt idx="0">
                  <c:v>75</c:v>
                </c:pt>
                <c:pt idx="1">
                  <c:v>125</c:v>
                </c:pt>
                <c:pt idx="2">
                  <c:v>113</c:v>
                </c:pt>
                <c:pt idx="3">
                  <c:v>122</c:v>
                </c:pt>
              </c:numCache>
            </c:numRef>
          </c:val>
        </c:ser>
        <c:ser>
          <c:idx val="3"/>
          <c:order val="3"/>
          <c:tx>
            <c:strRef>
              <c:f>Hoja4!$E$32</c:f>
              <c:strCache>
                <c:ptCount val="1"/>
                <c:pt idx="0">
                  <c:v>65 C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800000"/>
                </a:solidFill>
                <a:prstDash val="solid"/>
              </a:ln>
            </c:spPr>
          </c:marker>
          <c:cat>
            <c:numRef>
              <c:f>Hoja4!$A$33:$A$36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Hoja4!$E$33:$E$36</c:f>
              <c:numCache>
                <c:formatCode>General</c:formatCode>
                <c:ptCount val="4"/>
                <c:pt idx="0">
                  <c:v>40.799999999999997</c:v>
                </c:pt>
                <c:pt idx="1">
                  <c:v>42.6</c:v>
                </c:pt>
                <c:pt idx="2">
                  <c:v>48</c:v>
                </c:pt>
                <c:pt idx="3">
                  <c:v>85</c:v>
                </c:pt>
              </c:numCache>
            </c:numRef>
          </c:val>
        </c:ser>
        <c:marker val="1"/>
        <c:axId val="138254208"/>
        <c:axId val="138264960"/>
      </c:lineChart>
      <c:catAx>
        <c:axId val="1382542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451228347363177"/>
              <c:y val="0.9131975409530332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264960"/>
        <c:crosses val="autoZero"/>
        <c:lblAlgn val="ctr"/>
        <c:lblOffset val="100"/>
        <c:tickLblSkip val="1"/>
        <c:tickMarkSkip val="1"/>
      </c:catAx>
      <c:valAx>
        <c:axId val="13826496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de Hepato, 50C</a:t>
                </a:r>
              </a:p>
            </c:rich>
          </c:tx>
          <c:layout>
            <c:manualLayout>
              <c:xMode val="edge"/>
              <c:yMode val="edge"/>
              <c:x val="1.0162621797632828E-2"/>
              <c:y val="0.1597227638168803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254208"/>
        <c:crosses val="autoZero"/>
        <c:crossBetween val="between"/>
      </c:valAx>
      <c:spPr>
        <a:noFill/>
        <a:ln w="25400">
          <a:noFill/>
        </a:ln>
      </c:spPr>
    </c:plotArea>
    <c:legend>
      <c:legendPos val="t"/>
      <c:layout>
        <c:manualLayout>
          <c:xMode val="edge"/>
          <c:yMode val="edge"/>
          <c:x val="0.22154515518839557"/>
          <c:y val="1.7361169980095691E-2"/>
          <c:w val="0.47357817576968969"/>
          <c:h val="7.6389147912421032E-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 paperSize="9"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798146819402001"/>
          <c:y val="9.5454757312582808E-2"/>
          <c:w val="0.79577647212549563"/>
          <c:h val="0.67727423045594481"/>
        </c:manualLayout>
      </c:layout>
      <c:barChart>
        <c:barDir val="col"/>
        <c:grouping val="clustered"/>
        <c:ser>
          <c:idx val="0"/>
          <c:order val="0"/>
          <c:tx>
            <c:strRef>
              <c:f>Hoja4!$N$29</c:f>
              <c:strCache>
                <c:ptCount val="1"/>
                <c:pt idx="0">
                  <c:v>25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Hoja4!$O$28:$Q$28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Hoja4!$O$29:$Q$29</c:f>
              <c:numCache>
                <c:formatCode>General</c:formatCode>
                <c:ptCount val="3"/>
                <c:pt idx="0">
                  <c:v>25</c:v>
                </c:pt>
                <c:pt idx="1">
                  <c:v>27</c:v>
                </c:pt>
                <c:pt idx="2">
                  <c:v>75</c:v>
                </c:pt>
              </c:numCache>
            </c:numRef>
          </c:val>
        </c:ser>
        <c:ser>
          <c:idx val="1"/>
          <c:order val="1"/>
          <c:tx>
            <c:strRef>
              <c:f>Hoja4!$N$30</c:f>
              <c:strCache>
                <c:ptCount val="1"/>
                <c:pt idx="0">
                  <c:v>40</c:v>
                </c:pt>
              </c:strCache>
            </c:strRef>
          </c:tx>
          <c:spPr>
            <a:solidFill>
              <a:srgbClr val="802060"/>
            </a:solidFill>
            <a:ln w="12700">
              <a:solidFill>
                <a:srgbClr val="000000"/>
              </a:solidFill>
              <a:prstDash val="solid"/>
            </a:ln>
          </c:spPr>
          <c:cat>
            <c:strRef>
              <c:f>Hoja4!$O$28:$Q$28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Hoja4!$O$30:$Q$30</c:f>
              <c:numCache>
                <c:formatCode>General</c:formatCode>
                <c:ptCount val="3"/>
                <c:pt idx="0">
                  <c:v>41.76</c:v>
                </c:pt>
                <c:pt idx="1">
                  <c:v>29</c:v>
                </c:pt>
                <c:pt idx="2">
                  <c:v>6.79</c:v>
                </c:pt>
              </c:numCache>
            </c:numRef>
          </c:val>
        </c:ser>
        <c:ser>
          <c:idx val="2"/>
          <c:order val="2"/>
          <c:tx>
            <c:strRef>
              <c:f>Hoja4!$N$31</c:f>
              <c:strCache>
                <c:ptCount val="1"/>
                <c:pt idx="0">
                  <c:v>50</c:v>
                </c:pt>
              </c:strCache>
            </c:strRef>
          </c:tx>
          <c:spPr>
            <a:solidFill>
              <a:srgbClr val="FFFFC0"/>
            </a:solidFill>
            <a:ln w="12700">
              <a:solidFill>
                <a:srgbClr val="FF0000"/>
              </a:solidFill>
              <a:prstDash val="solid"/>
            </a:ln>
          </c:spPr>
          <c:cat>
            <c:strRef>
              <c:f>Hoja4!$O$28:$Q$28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Hoja4!$O$31:$Q$31</c:f>
              <c:numCache>
                <c:formatCode>General</c:formatCode>
                <c:ptCount val="3"/>
                <c:pt idx="0">
                  <c:v>31</c:v>
                </c:pt>
                <c:pt idx="1">
                  <c:v>17</c:v>
                </c:pt>
                <c:pt idx="2">
                  <c:v>10</c:v>
                </c:pt>
              </c:numCache>
            </c:numRef>
          </c:val>
        </c:ser>
        <c:ser>
          <c:idx val="3"/>
          <c:order val="3"/>
          <c:tx>
            <c:strRef>
              <c:f>Hoja4!$N$32</c:f>
              <c:strCache>
                <c:ptCount val="1"/>
                <c:pt idx="0">
                  <c:v>65</c:v>
                </c:pt>
              </c:strCache>
            </c:strRef>
          </c:tx>
          <c:spPr>
            <a:solidFill>
              <a:srgbClr val="A0E0E0"/>
            </a:solidFill>
            <a:ln w="12700">
              <a:solidFill>
                <a:srgbClr val="0000FF"/>
              </a:solidFill>
              <a:prstDash val="solid"/>
            </a:ln>
          </c:spPr>
          <c:cat>
            <c:strRef>
              <c:f>Hoja4!$O$28:$Q$28</c:f>
              <c:strCache>
                <c:ptCount val="3"/>
                <c:pt idx="0">
                  <c:v>CONTROL</c:v>
                </c:pt>
                <c:pt idx="1">
                  <c:v>B</c:v>
                </c:pt>
                <c:pt idx="2">
                  <c:v>C</c:v>
                </c:pt>
              </c:strCache>
            </c:strRef>
          </c:cat>
          <c:val>
            <c:numRef>
              <c:f>Hoja4!$O$32:$Q$32</c:f>
              <c:numCache>
                <c:formatCode>General</c:formatCode>
                <c:ptCount val="3"/>
                <c:pt idx="0">
                  <c:v>7.65</c:v>
                </c:pt>
                <c:pt idx="1">
                  <c:v>31.5</c:v>
                </c:pt>
                <c:pt idx="2">
                  <c:v>40.799999999999997</c:v>
                </c:pt>
              </c:numCache>
            </c:numRef>
          </c:val>
        </c:ser>
        <c:axId val="138303744"/>
        <c:axId val="138314112"/>
      </c:barChart>
      <c:catAx>
        <c:axId val="1383037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Niveles Amonio-Nitrito</a:t>
                </a:r>
              </a:p>
            </c:rich>
          </c:tx>
          <c:layout>
            <c:manualLayout>
              <c:xMode val="edge"/>
              <c:yMode val="edge"/>
              <c:x val="0.35680832968458798"/>
              <c:y val="0.8863656036168404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314112"/>
        <c:crosses val="autoZero"/>
        <c:lblAlgn val="ctr"/>
        <c:lblOffset val="100"/>
        <c:tickLblSkip val="1"/>
        <c:tickMarkSkip val="1"/>
      </c:catAx>
      <c:valAx>
        <c:axId val="13831411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Glucogeno mg/mg de tejido</a:t>
                </a:r>
              </a:p>
            </c:rich>
          </c:tx>
          <c:layout>
            <c:manualLayout>
              <c:xMode val="edge"/>
              <c:yMode val="edge"/>
              <c:x val="1.1737116108045656E-2"/>
              <c:y val="7.7272898776852755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3037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1549505642756124"/>
          <c:y val="0.26818241340201837"/>
          <c:w val="7.0422696648273941E-2"/>
          <c:h val="0.3500007768128037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111131545601506"/>
          <c:y val="0.10080645161290321"/>
          <c:w val="0.73634787022545589"/>
          <c:h val="0.64516129032258074"/>
        </c:manualLayout>
      </c:layout>
      <c:stockChart>
        <c:ser>
          <c:idx val="0"/>
          <c:order val="0"/>
          <c:tx>
            <c:strRef>
              <c:f>Hoja5!$H$4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Hoja5!$G$5:$G$8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Hoja5!$H$5:$H$8</c:f>
              <c:numCache>
                <c:formatCode>General</c:formatCode>
                <c:ptCount val="4"/>
                <c:pt idx="0">
                  <c:v>26</c:v>
                </c:pt>
                <c:pt idx="1">
                  <c:v>24</c:v>
                </c:pt>
                <c:pt idx="2">
                  <c:v>27</c:v>
                </c:pt>
                <c:pt idx="3">
                  <c:v>20</c:v>
                </c:pt>
              </c:numCache>
            </c:numRef>
          </c:val>
        </c:ser>
        <c:ser>
          <c:idx val="1"/>
          <c:order val="1"/>
          <c:tx>
            <c:strRef>
              <c:f>Hoja5!$I$4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Hoja5!$G$5:$G$8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Hoja5!$I$5:$I$8</c:f>
              <c:numCache>
                <c:formatCode>General</c:formatCode>
                <c:ptCount val="4"/>
                <c:pt idx="0">
                  <c:v>36</c:v>
                </c:pt>
                <c:pt idx="1">
                  <c:v>38</c:v>
                </c:pt>
                <c:pt idx="2">
                  <c:v>58</c:v>
                </c:pt>
                <c:pt idx="3">
                  <c:v>24</c:v>
                </c:pt>
              </c:numCache>
            </c:numRef>
          </c:val>
        </c:ser>
        <c:ser>
          <c:idx val="2"/>
          <c:order val="2"/>
          <c:tx>
            <c:strRef>
              <c:f>Hoja5!$J$4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Hoja5!$G$5:$G$8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Hoja5!$J$5:$J$8</c:f>
              <c:numCache>
                <c:formatCode>General</c:formatCode>
                <c:ptCount val="4"/>
                <c:pt idx="0">
                  <c:v>31</c:v>
                </c:pt>
                <c:pt idx="1">
                  <c:v>31</c:v>
                </c:pt>
                <c:pt idx="2">
                  <c:v>41</c:v>
                </c:pt>
                <c:pt idx="3">
                  <c:v>22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8352896"/>
        <c:axId val="138371456"/>
      </c:stockChart>
      <c:catAx>
        <c:axId val="1383528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9924743858771516"/>
              <c:y val="0.8548387096774194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371456"/>
        <c:crosses val="autoZero"/>
        <c:lblAlgn val="ctr"/>
        <c:lblOffset val="100"/>
        <c:tickLblSkip val="1"/>
        <c:tickMarkSkip val="1"/>
      </c:catAx>
      <c:valAx>
        <c:axId val="13837145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Hepato</a:t>
                </a:r>
              </a:p>
            </c:rich>
          </c:tx>
          <c:layout>
            <c:manualLayout>
              <c:xMode val="edge"/>
              <c:yMode val="edge"/>
              <c:x val="3.0131882157563416E-2"/>
              <c:y val="8.8709677419354829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3528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6817485466479594"/>
          <c:y val="0.30645161290322581"/>
          <c:w val="0.11676104336055822"/>
          <c:h val="0.23387096774193547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526565250475322"/>
          <c:y val="0.11111159336629066"/>
          <c:w val="0.70276154201819196"/>
          <c:h val="0.60889153164727283"/>
        </c:manualLayout>
      </c:layout>
      <c:stockChart>
        <c:ser>
          <c:idx val="0"/>
          <c:order val="0"/>
          <c:tx>
            <c:strRef>
              <c:f>Hoja6!$H$4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Hoja6!$G$5:$G$8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Hoja6!$H$5:$H$8</c:f>
              <c:numCache>
                <c:formatCode>General</c:formatCode>
                <c:ptCount val="4"/>
                <c:pt idx="0">
                  <c:v>11</c:v>
                </c:pt>
                <c:pt idx="1">
                  <c:v>30</c:v>
                </c:pt>
                <c:pt idx="2">
                  <c:v>20</c:v>
                </c:pt>
                <c:pt idx="3">
                  <c:v>40</c:v>
                </c:pt>
              </c:numCache>
            </c:numRef>
          </c:val>
        </c:ser>
        <c:ser>
          <c:idx val="1"/>
          <c:order val="1"/>
          <c:tx>
            <c:strRef>
              <c:f>Hoja6!$I$4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Hoja6!$G$5:$G$8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Hoja6!$I$5:$I$8</c:f>
              <c:numCache>
                <c:formatCode>General</c:formatCode>
                <c:ptCount val="4"/>
                <c:pt idx="0">
                  <c:v>23</c:v>
                </c:pt>
                <c:pt idx="1">
                  <c:v>3</c:v>
                </c:pt>
                <c:pt idx="2">
                  <c:v>28</c:v>
                </c:pt>
                <c:pt idx="3">
                  <c:v>50</c:v>
                </c:pt>
              </c:numCache>
            </c:numRef>
          </c:val>
        </c:ser>
        <c:ser>
          <c:idx val="2"/>
          <c:order val="2"/>
          <c:tx>
            <c:strRef>
              <c:f>Hoja6!$J$4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Hoja6!$J$5:$J$8</c:f>
              <c:numCache>
                <c:formatCode>General</c:formatCode>
                <c:ptCount val="4"/>
                <c:pt idx="0">
                  <c:v>17</c:v>
                </c:pt>
                <c:pt idx="1">
                  <c:v>17</c:v>
                </c:pt>
                <c:pt idx="2">
                  <c:v>24</c:v>
                </c:pt>
                <c:pt idx="3">
                  <c:v>45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8467584"/>
        <c:axId val="138477952"/>
      </c:stockChart>
      <c:catAx>
        <c:axId val="1384675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teimpo, h</a:t>
                </a:r>
              </a:p>
            </c:rich>
          </c:tx>
          <c:layout>
            <c:manualLayout>
              <c:xMode val="edge"/>
              <c:yMode val="edge"/>
              <c:x val="0.41613674391409555"/>
              <c:y val="0.8400036458491573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477952"/>
        <c:crosses val="autoZero"/>
        <c:lblAlgn val="ctr"/>
        <c:lblOffset val="100"/>
        <c:tickLblSkip val="1"/>
        <c:tickMarkSkip val="1"/>
      </c:catAx>
      <c:valAx>
        <c:axId val="13847795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hepato</a:t>
                </a:r>
              </a:p>
            </c:rich>
          </c:tx>
          <c:layout>
            <c:manualLayout>
              <c:xMode val="edge"/>
              <c:yMode val="edge"/>
              <c:x val="3.3970346441966989E-2"/>
              <c:y val="4.444463734651629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467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513818077017975"/>
          <c:y val="0.28889014275235575"/>
          <c:w val="0.13163509246262206"/>
          <c:h val="0.25777889660979431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611520110442994"/>
          <c:y val="0.10822556575337257"/>
          <c:w val="0.7482020959227601"/>
          <c:h val="0.61905023610929111"/>
        </c:manualLayout>
      </c:layout>
      <c:stockChart>
        <c:ser>
          <c:idx val="0"/>
          <c:order val="0"/>
          <c:tx>
            <c:strRef>
              <c:f>Hoja7!$H$4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Hoja7!$G$5:$G$8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Hoja7!$H$5:$H$8</c:f>
              <c:numCache>
                <c:formatCode>General</c:formatCode>
                <c:ptCount val="4"/>
                <c:pt idx="0">
                  <c:v>6</c:v>
                </c:pt>
                <c:pt idx="1">
                  <c:v>21</c:v>
                </c:pt>
                <c:pt idx="2">
                  <c:v>23</c:v>
                </c:pt>
                <c:pt idx="3">
                  <c:v>11</c:v>
                </c:pt>
              </c:numCache>
            </c:numRef>
          </c:val>
        </c:ser>
        <c:ser>
          <c:idx val="1"/>
          <c:order val="1"/>
          <c:tx>
            <c:strRef>
              <c:f>Hoja7!$I$4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Hoja7!$G$5:$G$8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Hoja7!$I$5:$I$8</c:f>
              <c:numCache>
                <c:formatCode>General</c:formatCode>
                <c:ptCount val="4"/>
                <c:pt idx="0">
                  <c:v>14</c:v>
                </c:pt>
                <c:pt idx="1">
                  <c:v>27</c:v>
                </c:pt>
                <c:pt idx="2">
                  <c:v>39</c:v>
                </c:pt>
                <c:pt idx="3">
                  <c:v>15</c:v>
                </c:pt>
              </c:numCache>
            </c:numRef>
          </c:val>
        </c:ser>
        <c:ser>
          <c:idx val="2"/>
          <c:order val="2"/>
          <c:tx>
            <c:strRef>
              <c:f>Hoja7!$J$4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Hoja7!$G$5:$G$8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Hoja7!$J$5:$J$8</c:f>
              <c:numCache>
                <c:formatCode>General</c:formatCode>
                <c:ptCount val="4"/>
                <c:pt idx="0">
                  <c:v>10</c:v>
                </c:pt>
                <c:pt idx="1">
                  <c:v>24</c:v>
                </c:pt>
                <c:pt idx="2">
                  <c:v>31</c:v>
                </c:pt>
                <c:pt idx="3">
                  <c:v>13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8541312"/>
        <c:axId val="138617216"/>
      </c:stockChart>
      <c:catAx>
        <c:axId val="1385413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467661438130065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617216"/>
        <c:crosses val="autoZero"/>
        <c:lblAlgn val="ctr"/>
        <c:lblOffset val="100"/>
        <c:tickLblSkip val="1"/>
        <c:tickMarkSkip val="1"/>
      </c:catAx>
      <c:valAx>
        <c:axId val="13861721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5413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410148706360935"/>
          <c:y val="0.29437353884917333"/>
          <c:w val="0.1115108892961806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611520110442994"/>
          <c:y val="0.10822556575337257"/>
          <c:w val="0.80575610330143399"/>
          <c:h val="0.61905023610929111"/>
        </c:manualLayout>
      </c:layout>
      <c:stockChart>
        <c:ser>
          <c:idx val="0"/>
          <c:order val="0"/>
          <c:tx>
            <c:strRef>
              <c:f>Hoja8!$H$4</c:f>
              <c:strCache>
                <c:ptCount val="1"/>
                <c:pt idx="0">
                  <c:v>64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Hoja8!$G$5:$G$8</c:f>
              <c:numCache>
                <c:formatCode>General</c:formatCode>
                <c:ptCount val="4"/>
                <c:pt idx="0">
                  <c:v>3</c:v>
                </c:pt>
              </c:numCache>
            </c:numRef>
          </c:cat>
          <c:val>
            <c:numRef>
              <c:f>Hoja8!$H$5:$H$8</c:f>
              <c:numCache>
                <c:formatCode>General</c:formatCode>
                <c:ptCount val="4"/>
                <c:pt idx="0">
                  <c:v>27</c:v>
                </c:pt>
              </c:numCache>
            </c:numRef>
          </c:val>
        </c:ser>
        <c:ser>
          <c:idx val="1"/>
          <c:order val="1"/>
          <c:tx>
            <c:strRef>
              <c:f>Hoja8!$I$4</c:f>
              <c:strCache>
                <c:ptCount val="1"/>
                <c:pt idx="0">
                  <c:v>92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Hoja8!$G$5:$G$8</c:f>
              <c:numCache>
                <c:formatCode>General</c:formatCode>
                <c:ptCount val="4"/>
                <c:pt idx="0">
                  <c:v>3</c:v>
                </c:pt>
              </c:numCache>
            </c:numRef>
          </c:cat>
          <c:val>
            <c:numRef>
              <c:f>Hoja8!$I$5:$I$8</c:f>
              <c:numCache>
                <c:formatCode>General</c:formatCode>
                <c:ptCount val="4"/>
                <c:pt idx="0">
                  <c:v>33</c:v>
                </c:pt>
              </c:numCache>
            </c:numRef>
          </c:val>
        </c:ser>
        <c:ser>
          <c:idx val="2"/>
          <c:order val="2"/>
          <c:tx>
            <c:strRef>
              <c:f>Hoja8!$J$4</c:f>
              <c:strCache>
                <c:ptCount val="1"/>
                <c:pt idx="0">
                  <c:v>78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Hoja8!$G$5:$G$8</c:f>
              <c:numCache>
                <c:formatCode>General</c:formatCode>
                <c:ptCount val="4"/>
                <c:pt idx="0">
                  <c:v>3</c:v>
                </c:pt>
              </c:numCache>
            </c:numRef>
          </c:cat>
          <c:val>
            <c:numRef>
              <c:f>Hoja8!$J$5:$J$8</c:f>
              <c:numCache>
                <c:formatCode>General</c:formatCode>
                <c:ptCount val="4"/>
                <c:pt idx="0">
                  <c:v>30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8762496"/>
        <c:axId val="138785152"/>
      </c:stockChart>
      <c:catAx>
        <c:axId val="1387624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3345361807063748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785152"/>
        <c:crosses val="autoZero"/>
        <c:lblAlgn val="ctr"/>
        <c:lblOffset val="100"/>
        <c:tickLblSkip val="1"/>
        <c:tickMarkSkip val="1"/>
      </c:catAx>
      <c:valAx>
        <c:axId val="13878515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7624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93165549444228324"/>
          <c:y val="0.29437353884917333"/>
          <c:w val="5.3956881917506763E-2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69065774879313"/>
          <c:y val="0.10822556575337257"/>
          <c:w val="0.73741071953925874"/>
          <c:h val="0.61905023610929111"/>
        </c:manualLayout>
      </c:layout>
      <c:stockChart>
        <c:ser>
          <c:idx val="0"/>
          <c:order val="0"/>
          <c:tx>
            <c:strRef>
              <c:f>Hoja8!$H$1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Hoja8!$G$2:$G$5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Hoja8!$H$2:$H$5</c:f>
              <c:numCache>
                <c:formatCode>General</c:formatCode>
                <c:ptCount val="4"/>
                <c:pt idx="0">
                  <c:v>20</c:v>
                </c:pt>
                <c:pt idx="1">
                  <c:v>23</c:v>
                </c:pt>
                <c:pt idx="2">
                  <c:v>64</c:v>
                </c:pt>
                <c:pt idx="3">
                  <c:v>27</c:v>
                </c:pt>
              </c:numCache>
            </c:numRef>
          </c:val>
        </c:ser>
        <c:ser>
          <c:idx val="1"/>
          <c:order val="1"/>
          <c:tx>
            <c:strRef>
              <c:f>Hoja8!$I$1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Hoja8!$G$2:$G$5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Hoja8!$I$2:$I$5</c:f>
              <c:numCache>
                <c:formatCode>General</c:formatCode>
                <c:ptCount val="4"/>
                <c:pt idx="0">
                  <c:v>30</c:v>
                </c:pt>
                <c:pt idx="1">
                  <c:v>35</c:v>
                </c:pt>
                <c:pt idx="2">
                  <c:v>92</c:v>
                </c:pt>
                <c:pt idx="3">
                  <c:v>33</c:v>
                </c:pt>
              </c:numCache>
            </c:numRef>
          </c:val>
        </c:ser>
        <c:ser>
          <c:idx val="2"/>
          <c:order val="2"/>
          <c:tx>
            <c:strRef>
              <c:f>Hoja8!$J$1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Hoja8!$G$2:$G$5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Hoja8!$J$2:$J$5</c:f>
              <c:numCache>
                <c:formatCode>General</c:formatCode>
                <c:ptCount val="4"/>
                <c:pt idx="0">
                  <c:v>25</c:v>
                </c:pt>
                <c:pt idx="1">
                  <c:v>29</c:v>
                </c:pt>
                <c:pt idx="2">
                  <c:v>78</c:v>
                </c:pt>
                <c:pt idx="3">
                  <c:v>30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8704768"/>
        <c:axId val="138715136"/>
      </c:stockChart>
      <c:catAx>
        <c:axId val="1387047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1007230257305127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715136"/>
        <c:crosses val="autoZero"/>
        <c:lblAlgn val="ctr"/>
        <c:lblOffset val="100"/>
        <c:tickLblSkip val="1"/>
        <c:tickMarkSkip val="1"/>
      </c:catAx>
      <c:valAx>
        <c:axId val="1387151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7047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410148706360935"/>
          <c:y val="0.29437353884917333"/>
          <c:w val="0.1115108892961806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611520110442994"/>
          <c:y val="0.10822556575337257"/>
          <c:w val="0.7482020959227601"/>
          <c:h val="0.61905023610929111"/>
        </c:manualLayout>
      </c:layout>
      <c:stockChart>
        <c:ser>
          <c:idx val="0"/>
          <c:order val="0"/>
          <c:tx>
            <c:strRef>
              <c:f>Hoja9!$H$4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Hoja9!$G$5:$G$8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Hoja9!$H$5:$H$8</c:f>
              <c:numCache>
                <c:formatCode>General</c:formatCode>
                <c:ptCount val="4"/>
                <c:pt idx="0">
                  <c:v>25</c:v>
                </c:pt>
                <c:pt idx="1">
                  <c:v>19</c:v>
                </c:pt>
                <c:pt idx="2">
                  <c:v>4</c:v>
                </c:pt>
                <c:pt idx="3">
                  <c:v>2</c:v>
                </c:pt>
              </c:numCache>
            </c:numRef>
          </c:val>
        </c:ser>
        <c:ser>
          <c:idx val="1"/>
          <c:order val="1"/>
          <c:tx>
            <c:strRef>
              <c:f>Hoja9!$I$4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Hoja9!$G$5:$G$8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Hoja9!$I$5:$I$8</c:f>
              <c:numCache>
                <c:formatCode>General</c:formatCode>
                <c:ptCount val="4"/>
                <c:pt idx="0">
                  <c:v>29</c:v>
                </c:pt>
                <c:pt idx="1">
                  <c:v>23</c:v>
                </c:pt>
                <c:pt idx="2">
                  <c:v>8</c:v>
                </c:pt>
                <c:pt idx="3">
                  <c:v>4</c:v>
                </c:pt>
              </c:numCache>
            </c:numRef>
          </c:val>
        </c:ser>
        <c:ser>
          <c:idx val="2"/>
          <c:order val="2"/>
          <c:tx>
            <c:strRef>
              <c:f>Hoja9!$J$4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Hoja9!$G$5:$G$8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Hoja9!$J$5:$J$8</c:f>
              <c:numCache>
                <c:formatCode>General</c:formatCode>
                <c:ptCount val="4"/>
                <c:pt idx="0">
                  <c:v>27</c:v>
                </c:pt>
                <c:pt idx="1">
                  <c:v>21</c:v>
                </c:pt>
                <c:pt idx="2">
                  <c:v>6</c:v>
                </c:pt>
                <c:pt idx="3">
                  <c:v>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8823552"/>
        <c:axId val="138829824"/>
      </c:stockChart>
      <c:catAx>
        <c:axId val="1388235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467661438130065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829824"/>
        <c:crosses val="autoZero"/>
        <c:lblAlgn val="ctr"/>
        <c:lblOffset val="100"/>
        <c:tickLblSkip val="1"/>
        <c:tickMarkSkip val="1"/>
      </c:catAx>
      <c:valAx>
        <c:axId val="13882982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8235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410148706360935"/>
          <c:y val="0.29437353884917333"/>
          <c:w val="0.1115108892961806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169065774879313"/>
          <c:y val="0.10822556575337257"/>
          <c:w val="0.73741071953925874"/>
          <c:h val="0.61905023610929111"/>
        </c:manualLayout>
      </c:layout>
      <c:stockChart>
        <c:ser>
          <c:idx val="0"/>
          <c:order val="0"/>
          <c:tx>
            <c:strRef>
              <c:f>Hoja10!$H$4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Hoja10!$G$5:$G$8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Hoja10!$H$5:$H$8</c:f>
              <c:numCache>
                <c:formatCode>General</c:formatCode>
                <c:ptCount val="4"/>
                <c:pt idx="0">
                  <c:v>70</c:v>
                </c:pt>
                <c:pt idx="1">
                  <c:v>121</c:v>
                </c:pt>
                <c:pt idx="2">
                  <c:v>102</c:v>
                </c:pt>
                <c:pt idx="3">
                  <c:v>109</c:v>
                </c:pt>
              </c:numCache>
            </c:numRef>
          </c:val>
        </c:ser>
        <c:ser>
          <c:idx val="1"/>
          <c:order val="1"/>
          <c:tx>
            <c:strRef>
              <c:f>Hoja10!$I$4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Hoja10!$G$5:$G$8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Hoja10!$I$5:$I$8</c:f>
              <c:numCache>
                <c:formatCode>General</c:formatCode>
                <c:ptCount val="4"/>
                <c:pt idx="0">
                  <c:v>80</c:v>
                </c:pt>
                <c:pt idx="1">
                  <c:v>129</c:v>
                </c:pt>
                <c:pt idx="2">
                  <c:v>124</c:v>
                </c:pt>
                <c:pt idx="3">
                  <c:v>135</c:v>
                </c:pt>
              </c:numCache>
            </c:numRef>
          </c:val>
        </c:ser>
        <c:ser>
          <c:idx val="2"/>
          <c:order val="2"/>
          <c:tx>
            <c:strRef>
              <c:f>Hoja10!$J$4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Hoja10!$G$5:$G$8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Hoja10!$J$5:$J$8</c:f>
              <c:numCache>
                <c:formatCode>General</c:formatCode>
                <c:ptCount val="4"/>
                <c:pt idx="0">
                  <c:v>75</c:v>
                </c:pt>
                <c:pt idx="1">
                  <c:v>125</c:v>
                </c:pt>
                <c:pt idx="2">
                  <c:v>113</c:v>
                </c:pt>
                <c:pt idx="3">
                  <c:v>122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8925952"/>
        <c:axId val="138932224"/>
      </c:stockChart>
      <c:catAx>
        <c:axId val="13892595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1007230257305127"/>
              <c:y val="0.844159412876305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932224"/>
        <c:crosses val="autoZero"/>
        <c:lblAlgn val="ctr"/>
        <c:lblOffset val="100"/>
        <c:tickLblSkip val="1"/>
        <c:tickMarkSkip val="1"/>
      </c:catAx>
      <c:valAx>
        <c:axId val="13893222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Hepato</a:t>
                </a:r>
              </a:p>
            </c:rich>
          </c:tx>
          <c:layout>
            <c:manualLayout>
              <c:xMode val="edge"/>
              <c:yMode val="edge"/>
              <c:x val="2.8777003689336937E-2"/>
              <c:y val="9.5238497862967814E-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9259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410148706360935"/>
          <c:y val="0.29437353884917333"/>
          <c:w val="0.1115108892961806"/>
          <c:h val="0.2510833125478243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418269230769231"/>
          <c:y val="9.3633301268804411E-2"/>
          <c:w val="0.66346153846153855"/>
          <c:h val="0.67041443708463955"/>
        </c:manualLayout>
      </c:layout>
      <c:stockChart>
        <c:ser>
          <c:idx val="0"/>
          <c:order val="0"/>
          <c:tx>
            <c:strRef>
              <c:f>Hoja11!$H$4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Hoja11!$G$5:$G$7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  <c:pt idx="2">
                  <c:v>2</c:v>
                </c:pt>
              </c:numCache>
            </c:numRef>
          </c:cat>
          <c:val>
            <c:numRef>
              <c:f>Hoja11!$H$5:$H$7</c:f>
              <c:numCache>
                <c:formatCode>General</c:formatCode>
                <c:ptCount val="3"/>
                <c:pt idx="0">
                  <c:v>6.17</c:v>
                </c:pt>
                <c:pt idx="1">
                  <c:v>24.39</c:v>
                </c:pt>
                <c:pt idx="2">
                  <c:v>18.84</c:v>
                </c:pt>
              </c:numCache>
            </c:numRef>
          </c:val>
        </c:ser>
        <c:ser>
          <c:idx val="1"/>
          <c:order val="1"/>
          <c:tx>
            <c:strRef>
              <c:f>Hoja11!$I$4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Hoja11!$G$5:$G$7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  <c:pt idx="2">
                  <c:v>2</c:v>
                </c:pt>
              </c:numCache>
            </c:numRef>
          </c:cat>
          <c:val>
            <c:numRef>
              <c:f>Hoja11!$I$5:$I$7</c:f>
              <c:numCache>
                <c:formatCode>General</c:formatCode>
                <c:ptCount val="3"/>
                <c:pt idx="0">
                  <c:v>9.1300000000000008</c:v>
                </c:pt>
                <c:pt idx="1">
                  <c:v>35.99</c:v>
                </c:pt>
                <c:pt idx="2">
                  <c:v>19.559999999999999</c:v>
                </c:pt>
              </c:numCache>
            </c:numRef>
          </c:val>
        </c:ser>
        <c:ser>
          <c:idx val="2"/>
          <c:order val="2"/>
          <c:tx>
            <c:strRef>
              <c:f>Hoja11!$J$4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Hoja11!$G$5:$G$7</c:f>
              <c:numCache>
                <c:formatCode>General</c:formatCode>
                <c:ptCount val="3"/>
                <c:pt idx="0">
                  <c:v>0</c:v>
                </c:pt>
                <c:pt idx="1">
                  <c:v>1</c:v>
                </c:pt>
                <c:pt idx="2">
                  <c:v>2</c:v>
                </c:pt>
              </c:numCache>
            </c:numRef>
          </c:cat>
          <c:val>
            <c:numRef>
              <c:f>Hoja11!$J$5:$J$7</c:f>
              <c:numCache>
                <c:formatCode>General</c:formatCode>
                <c:ptCount val="3"/>
                <c:pt idx="0">
                  <c:v>7.65</c:v>
                </c:pt>
                <c:pt idx="1">
                  <c:v>30.19</c:v>
                </c:pt>
                <c:pt idx="2">
                  <c:v>19.2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8995584"/>
        <c:axId val="139018240"/>
      </c:stockChart>
      <c:catAx>
        <c:axId val="1389955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7259615384615385"/>
              <c:y val="0.8651717037237526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018240"/>
        <c:crosses val="autoZero"/>
        <c:lblAlgn val="ctr"/>
        <c:lblOffset val="100"/>
        <c:tickLblSkip val="1"/>
        <c:tickMarkSkip val="1"/>
      </c:catAx>
      <c:valAx>
        <c:axId val="13901824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de tejido</a:t>
                </a:r>
              </a:p>
            </c:rich>
          </c:tx>
          <c:layout>
            <c:manualLayout>
              <c:xMode val="edge"/>
              <c:yMode val="edge"/>
              <c:x val="3.8461538461538464E-2"/>
              <c:y val="0.1348319538270783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8995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3173076923076927"/>
          <c:y val="0.32209855636468721"/>
          <c:w val="0.14903846153846159"/>
          <c:h val="0.2172292589436261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649819494584839"/>
          <c:y val="9.0252866674305252E-2"/>
          <c:w val="0.74729241877256314"/>
          <c:h val="0.68231167205774779"/>
        </c:manualLayout>
      </c:layout>
      <c:stockChart>
        <c:ser>
          <c:idx val="0"/>
          <c:order val="0"/>
          <c:tx>
            <c:strRef>
              <c:f>Hoja12!$H$4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Hoja12!$H$5:$H$8</c:f>
              <c:numCache>
                <c:formatCode>General</c:formatCode>
                <c:ptCount val="4"/>
                <c:pt idx="0">
                  <c:v>26.5</c:v>
                </c:pt>
                <c:pt idx="1">
                  <c:v>21.5</c:v>
                </c:pt>
                <c:pt idx="2">
                  <c:v>25.6</c:v>
                </c:pt>
                <c:pt idx="3">
                  <c:v>29</c:v>
                </c:pt>
              </c:numCache>
            </c:numRef>
          </c:val>
        </c:ser>
        <c:ser>
          <c:idx val="1"/>
          <c:order val="1"/>
          <c:tx>
            <c:strRef>
              <c:f>Hoja12!$I$4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Hoja12!$I$5:$I$8</c:f>
              <c:numCache>
                <c:formatCode>General</c:formatCode>
                <c:ptCount val="4"/>
                <c:pt idx="0">
                  <c:v>36.5</c:v>
                </c:pt>
                <c:pt idx="1">
                  <c:v>27.5</c:v>
                </c:pt>
                <c:pt idx="2">
                  <c:v>31</c:v>
                </c:pt>
                <c:pt idx="3">
                  <c:v>33</c:v>
                </c:pt>
              </c:numCache>
            </c:numRef>
          </c:val>
        </c:ser>
        <c:ser>
          <c:idx val="2"/>
          <c:order val="2"/>
          <c:tx>
            <c:strRef>
              <c:f>Hoja12!$J$4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Hoja12!$G$5:$G$8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Hoja12!$J$5:$J$8</c:f>
              <c:numCache>
                <c:formatCode>General</c:formatCode>
                <c:ptCount val="4"/>
                <c:pt idx="0">
                  <c:v>31.5</c:v>
                </c:pt>
                <c:pt idx="1">
                  <c:v>24.5</c:v>
                </c:pt>
                <c:pt idx="2">
                  <c:v>28.2</c:v>
                </c:pt>
                <c:pt idx="3">
                  <c:v>31.5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9216768"/>
        <c:axId val="139231232"/>
      </c:stockChart>
      <c:catAx>
        <c:axId val="1392167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433212996389895"/>
              <c:y val="0.8700376347403027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231232"/>
        <c:crosses val="autoZero"/>
        <c:lblAlgn val="ctr"/>
        <c:lblOffset val="100"/>
        <c:tickLblSkip val="1"/>
        <c:tickMarkSkip val="1"/>
      </c:catAx>
      <c:valAx>
        <c:axId val="13923123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mg/mg de tejido</a:t>
                </a:r>
              </a:p>
            </c:rich>
          </c:tx>
          <c:layout>
            <c:manualLayout>
              <c:xMode val="edge"/>
              <c:yMode val="edge"/>
              <c:x val="2.8880866425992784E-2"/>
              <c:y val="0.148014701345860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2167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364620938628179"/>
          <c:y val="0.32852043469447123"/>
          <c:w val="0.111913357400722"/>
          <c:h val="0.2093866506843881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3771200686904841"/>
          <c:y val="9.6153846153846215E-2"/>
          <c:w val="0.690678680604766"/>
          <c:h val="0.66153846153846163"/>
        </c:manualLayout>
      </c:layout>
      <c:stockChart>
        <c:ser>
          <c:idx val="0"/>
          <c:order val="0"/>
          <c:tx>
            <c:strRef>
              <c:f>Hoja13!$H$4</c:f>
              <c:strCache>
                <c:ptCount val="1"/>
                <c:pt idx="0">
                  <c:v>min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Hoja13!$H$5:$H$8</c:f>
              <c:numCache>
                <c:formatCode>General</c:formatCode>
                <c:ptCount val="4"/>
                <c:pt idx="0">
                  <c:v>33.799999999999997</c:v>
                </c:pt>
                <c:pt idx="1">
                  <c:v>31</c:v>
                </c:pt>
                <c:pt idx="2">
                  <c:v>44</c:v>
                </c:pt>
                <c:pt idx="3">
                  <c:v>75</c:v>
                </c:pt>
              </c:numCache>
            </c:numRef>
          </c:val>
        </c:ser>
        <c:ser>
          <c:idx val="1"/>
          <c:order val="1"/>
          <c:tx>
            <c:strRef>
              <c:f>Hoja13!$I$4</c:f>
              <c:strCache>
                <c:ptCount val="1"/>
                <c:pt idx="0">
                  <c:v>max 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Hoja13!$G$5:$G$8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Hoja13!$I$5:$I$8</c:f>
              <c:numCache>
                <c:formatCode>General</c:formatCode>
                <c:ptCount val="4"/>
                <c:pt idx="0">
                  <c:v>47.8</c:v>
                </c:pt>
                <c:pt idx="1">
                  <c:v>47.6</c:v>
                </c:pt>
                <c:pt idx="2">
                  <c:v>52</c:v>
                </c:pt>
                <c:pt idx="3">
                  <c:v>95</c:v>
                </c:pt>
              </c:numCache>
            </c:numRef>
          </c:val>
        </c:ser>
        <c:ser>
          <c:idx val="2"/>
          <c:order val="2"/>
          <c:tx>
            <c:strRef>
              <c:f>Hoja13!$J$4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Hoja13!$G$5:$G$8</c:f>
              <c:numCache>
                <c:formatCode>General</c:formatCode>
                <c:ptCount val="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</c:numCache>
            </c:numRef>
          </c:cat>
          <c:val>
            <c:numRef>
              <c:f>Hoja13!$J$5:$J$8</c:f>
              <c:numCache>
                <c:formatCode>General</c:formatCode>
                <c:ptCount val="4"/>
                <c:pt idx="0">
                  <c:v>40.799999999999997</c:v>
                </c:pt>
                <c:pt idx="1">
                  <c:v>42.6</c:v>
                </c:pt>
                <c:pt idx="2">
                  <c:v>48</c:v>
                </c:pt>
                <c:pt idx="3">
                  <c:v>85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9274112"/>
        <c:axId val="139300864"/>
      </c:stockChart>
      <c:catAx>
        <c:axId val="1392741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9406820427143091"/>
              <c:y val="0.86153846153846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300864"/>
        <c:crosses val="autoZero"/>
        <c:lblAlgn val="ctr"/>
        <c:lblOffset val="100"/>
        <c:tickLblSkip val="1"/>
        <c:tickMarkSkip val="1"/>
      </c:catAx>
      <c:valAx>
        <c:axId val="13930086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mg/mg de tejido</a:t>
                </a:r>
              </a:p>
            </c:rich>
          </c:tx>
          <c:layout>
            <c:manualLayout>
              <c:xMode val="edge"/>
              <c:yMode val="edge"/>
              <c:x val="3.3898340152381148E-2"/>
              <c:y val="0.1230769230769231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2741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5169579632857684"/>
          <c:y val="0.31538461538461554"/>
          <c:w val="0.13135606809047695"/>
          <c:h val="0.22307692307692309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Controles</a:t>
            </a:r>
          </a:p>
        </c:rich>
      </c:tx>
      <c:layout>
        <c:manualLayout>
          <c:xMode val="edge"/>
          <c:yMode val="edge"/>
          <c:x val="0.43333421495405072"/>
          <c:y val="3.636363636363636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3333502875778967E-2"/>
          <c:y val="0.19636363636363635"/>
          <c:w val="0.72291813744738265"/>
          <c:h val="0.62181818181818183"/>
        </c:manualLayout>
      </c:layout>
      <c:stockChart>
        <c:ser>
          <c:idx val="0"/>
          <c:order val="0"/>
          <c:tx>
            <c:strRef>
              <c:f>std!$P$18</c:f>
              <c:strCache>
                <c:ptCount val="1"/>
                <c:pt idx="0">
                  <c:v>MAXIMO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std!$O$19:$O$22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std!$P$19:$P$22</c:f>
              <c:numCache>
                <c:formatCode>General</c:formatCode>
                <c:ptCount val="4"/>
                <c:pt idx="0">
                  <c:v>36.062581267741052</c:v>
                </c:pt>
                <c:pt idx="1">
                  <c:v>35.842824777992107</c:v>
                </c:pt>
                <c:pt idx="2">
                  <c:v>46.769503486172873</c:v>
                </c:pt>
                <c:pt idx="3">
                  <c:v>9.7601686670952823</c:v>
                </c:pt>
              </c:numCache>
            </c:numRef>
          </c:val>
        </c:ser>
        <c:ser>
          <c:idx val="1"/>
          <c:order val="1"/>
          <c:tx>
            <c:strRef>
              <c:f>std!$Q$18</c:f>
              <c:strCache>
                <c:ptCount val="1"/>
                <c:pt idx="0">
                  <c:v>MINIMO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std!$O$19:$O$22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std!$Q$19:$Q$22</c:f>
              <c:numCache>
                <c:formatCode>General</c:formatCode>
                <c:ptCount val="4"/>
                <c:pt idx="0">
                  <c:v>26.994242462727694</c:v>
                </c:pt>
                <c:pt idx="1">
                  <c:v>15.495714345543051</c:v>
                </c:pt>
                <c:pt idx="2">
                  <c:v>36.752095329745096</c:v>
                </c:pt>
                <c:pt idx="3">
                  <c:v>5.5548776433295224</c:v>
                </c:pt>
              </c:numCache>
            </c:numRef>
          </c:val>
        </c:ser>
        <c:ser>
          <c:idx val="2"/>
          <c:order val="2"/>
          <c:tx>
            <c:strRef>
              <c:f>std!$R$18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std!$O$19:$O$22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std!$R$19:$R$22</c:f>
              <c:numCache>
                <c:formatCode>General</c:formatCode>
                <c:ptCount val="4"/>
                <c:pt idx="0">
                  <c:v>31.528411865234375</c:v>
                </c:pt>
                <c:pt idx="1">
                  <c:v>25.669269561767578</c:v>
                </c:pt>
                <c:pt idx="2">
                  <c:v>41.760799407958984</c:v>
                </c:pt>
                <c:pt idx="3">
                  <c:v>7.6575231552124023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9396992"/>
        <c:axId val="139399168"/>
      </c:stockChart>
      <c:catAx>
        <c:axId val="1393969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5833406236584969"/>
              <c:y val="0.9090909090909090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399168"/>
        <c:crosses val="autoZero"/>
        <c:lblAlgn val="ctr"/>
        <c:lblOffset val="100"/>
        <c:tickLblSkip val="1"/>
        <c:tickMarkSkip val="1"/>
      </c:catAx>
      <c:valAx>
        <c:axId val="13939916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mg/g de tejido</a:t>
                </a:r>
              </a:p>
            </c:rich>
          </c:tx>
          <c:layout>
            <c:manualLayout>
              <c:xMode val="edge"/>
              <c:yMode val="edge"/>
              <c:x val="1.0416687859472371E-2"/>
              <c:y val="0.2436363636363636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396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Amonio-Nitritos, Bajos</a:t>
            </a:r>
          </a:p>
        </c:rich>
      </c:tx>
      <c:layout>
        <c:manualLayout>
          <c:xMode val="edge"/>
          <c:yMode val="edge"/>
          <c:x val="0.34947404345604799"/>
          <c:y val="3.793103448275862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210612880975394E-2"/>
          <c:y val="0.17931034482758623"/>
          <c:w val="0.76842184253890089"/>
          <c:h val="0.6482758620689657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std!$O$23:$O$26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std!$P$23:$P$26</c:f>
              <c:numCache>
                <c:formatCode>General</c:formatCode>
                <c:ptCount val="4"/>
                <c:pt idx="0">
                  <c:v>20.103573019946719</c:v>
                </c:pt>
                <c:pt idx="1">
                  <c:v>29.910935783557079</c:v>
                </c:pt>
                <c:pt idx="2">
                  <c:v>35.599204474952884</c:v>
                </c:pt>
                <c:pt idx="3">
                  <c:v>37.93531608581543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std!$O$23:$O$26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std!$Q$23:$Q$26</c:f>
              <c:numCache>
                <c:formatCode>General</c:formatCode>
                <c:ptCount val="4"/>
                <c:pt idx="0">
                  <c:v>14.601783577953674</c:v>
                </c:pt>
                <c:pt idx="1">
                  <c:v>24.74152240736089</c:v>
                </c:pt>
                <c:pt idx="2">
                  <c:v>23.021507805320553</c:v>
                </c:pt>
                <c:pt idx="3">
                  <c:v>25.122026443481445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std!$O$23:$O$26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std!$R$23:$R$26</c:f>
              <c:numCache>
                <c:formatCode>General</c:formatCode>
                <c:ptCount val="4"/>
                <c:pt idx="0">
                  <c:v>17.352678298950195</c:v>
                </c:pt>
                <c:pt idx="1">
                  <c:v>27.326229095458984</c:v>
                </c:pt>
                <c:pt idx="2">
                  <c:v>29.310356140136719</c:v>
                </c:pt>
                <c:pt idx="3">
                  <c:v>31.528671264648437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9433472"/>
        <c:axId val="139435392"/>
      </c:stockChart>
      <c:catAx>
        <c:axId val="1394334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8105302328641377"/>
              <c:y val="0.9137931034482760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435392"/>
        <c:crosses val="autoZero"/>
        <c:lblAlgn val="ctr"/>
        <c:lblOffset val="100"/>
        <c:tickLblSkip val="1"/>
        <c:tickMarkSkip val="1"/>
      </c:catAx>
      <c:valAx>
        <c:axId val="13943539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0526326610121926E-2"/>
              <c:y val="0.2482758620689655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433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 Altos</a:t>
            </a:r>
          </a:p>
        </c:rich>
      </c:tx>
      <c:layout>
        <c:manualLayout>
          <c:xMode val="edge"/>
          <c:yMode val="edge"/>
          <c:x val="0.35833406236584969"/>
          <c:y val="3.731350081896576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3333502875778967E-2"/>
          <c:y val="0.20149290442241513"/>
          <c:w val="0.77291823917284985"/>
          <c:h val="0.61194141343103869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std!$O$27:$O$30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std!$P$27:$P$30</c:f>
              <c:numCache>
                <c:formatCode>General</c:formatCode>
                <c:ptCount val="4"/>
                <c:pt idx="0">
                  <c:v>17.619091775843536</c:v>
                </c:pt>
                <c:pt idx="1">
                  <c:v>77.773600339889526</c:v>
                </c:pt>
                <c:pt idx="2">
                  <c:v>9.3988632523626503</c:v>
                </c:pt>
                <c:pt idx="3">
                  <c:v>48.880516052246094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std!$O$27:$O$30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std!$Q$27:$Q$30</c:f>
              <c:numCache>
                <c:formatCode>General</c:formatCode>
                <c:ptCount val="4"/>
                <c:pt idx="0">
                  <c:v>8.0237743588000185</c:v>
                </c:pt>
                <c:pt idx="1">
                  <c:v>72.530522584915161</c:v>
                </c:pt>
                <c:pt idx="2">
                  <c:v>1.4035230315118614</c:v>
                </c:pt>
                <c:pt idx="3">
                  <c:v>32.759895324707031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std!$O$27:$O$30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std!$R$27:$R$30</c:f>
              <c:numCache>
                <c:formatCode>General</c:formatCode>
                <c:ptCount val="4"/>
                <c:pt idx="0">
                  <c:v>12.821433067321777</c:v>
                </c:pt>
                <c:pt idx="1">
                  <c:v>75.152061462402344</c:v>
                </c:pt>
                <c:pt idx="2">
                  <c:v>5.4011931419372559</c:v>
                </c:pt>
                <c:pt idx="3">
                  <c:v>40.820205688476563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9687040"/>
        <c:axId val="139688960"/>
      </c:stockChart>
      <c:catAx>
        <c:axId val="13968704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8333411322858335"/>
              <c:y val="0.9067180699008676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688960"/>
        <c:crosses val="autoZero"/>
        <c:lblAlgn val="ctr"/>
        <c:lblOffset val="100"/>
        <c:tickLblSkip val="1"/>
        <c:tickMarkSkip val="1"/>
      </c:catAx>
      <c:valAx>
        <c:axId val="139688960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0416687859472371E-2"/>
              <c:y val="0.231343705077587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687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Controles</a:t>
            </a:r>
          </a:p>
        </c:rich>
      </c:tx>
      <c:layout>
        <c:manualLayout>
          <c:xMode val="edge"/>
          <c:yMode val="edge"/>
          <c:x val="0.36666815864322366"/>
          <c:y val="4.705882352941177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6250106811958057"/>
          <c:y val="0.29411764705882359"/>
          <c:w val="0.54583555434388986"/>
          <c:h val="0.41176470588235298"/>
        </c:manualLayout>
      </c:layout>
      <c:stockChart>
        <c:ser>
          <c:idx val="0"/>
          <c:order val="0"/>
          <c:tx>
            <c:strRef>
              <c:f>std!$P$18</c:f>
              <c:strCache>
                <c:ptCount val="1"/>
                <c:pt idx="0">
                  <c:v>MAXIMO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std!$O$19:$O$22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std!$P$19:$P$22</c:f>
              <c:numCache>
                <c:formatCode>General</c:formatCode>
                <c:ptCount val="4"/>
                <c:pt idx="0">
                  <c:v>36.062581267741052</c:v>
                </c:pt>
                <c:pt idx="1">
                  <c:v>35.842824777992107</c:v>
                </c:pt>
                <c:pt idx="2">
                  <c:v>46.769503486172873</c:v>
                </c:pt>
                <c:pt idx="3">
                  <c:v>9.7601686670952823</c:v>
                </c:pt>
              </c:numCache>
            </c:numRef>
          </c:val>
        </c:ser>
        <c:ser>
          <c:idx val="1"/>
          <c:order val="1"/>
          <c:tx>
            <c:strRef>
              <c:f>std!$Q$18</c:f>
              <c:strCache>
                <c:ptCount val="1"/>
                <c:pt idx="0">
                  <c:v>MINIMO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cat>
            <c:numRef>
              <c:f>std!$O$19:$O$22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std!$Q$19:$Q$22</c:f>
              <c:numCache>
                <c:formatCode>General</c:formatCode>
                <c:ptCount val="4"/>
                <c:pt idx="0">
                  <c:v>26.994242462727694</c:v>
                </c:pt>
                <c:pt idx="1">
                  <c:v>15.495714345543051</c:v>
                </c:pt>
                <c:pt idx="2">
                  <c:v>36.752095329745096</c:v>
                </c:pt>
                <c:pt idx="3">
                  <c:v>5.5548776433295224</c:v>
                </c:pt>
              </c:numCache>
            </c:numRef>
          </c:val>
        </c:ser>
        <c:ser>
          <c:idx val="2"/>
          <c:order val="2"/>
          <c:tx>
            <c:strRef>
              <c:f>std!$R$18</c:f>
              <c:strCache>
                <c:ptCount val="1"/>
                <c:pt idx="0">
                  <c:v>PROMEDIO</c:v>
                </c:pt>
              </c:strCache>
            </c:strRef>
          </c:tx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std!$O$19:$O$22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std!$R$19:$R$22</c:f>
              <c:numCache>
                <c:formatCode>General</c:formatCode>
                <c:ptCount val="4"/>
                <c:pt idx="0">
                  <c:v>31.528411865234375</c:v>
                </c:pt>
                <c:pt idx="1">
                  <c:v>25.669269561767578</c:v>
                </c:pt>
                <c:pt idx="2">
                  <c:v>41.760799407958984</c:v>
                </c:pt>
                <c:pt idx="3">
                  <c:v>7.6575231552124023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9818112"/>
        <c:axId val="139820032"/>
      </c:stockChart>
      <c:catAx>
        <c:axId val="1398181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6250147502227797"/>
              <c:y val="0.8529411764705885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820032"/>
        <c:crosses val="autoZero"/>
        <c:lblAlgn val="ctr"/>
        <c:lblOffset val="100"/>
        <c:tickLblSkip val="1"/>
        <c:tickMarkSkip val="1"/>
      </c:catAx>
      <c:valAx>
        <c:axId val="13982003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 mg/g de tejido</a:t>
                </a:r>
              </a:p>
            </c:rich>
          </c:tx>
          <c:layout>
            <c:manualLayout>
              <c:xMode val="edge"/>
              <c:yMode val="edge"/>
              <c:x val="2.0833418104728624E-2"/>
              <c:y val="0.2235294117647058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818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Amonio-Nitritos, Bajos</a:t>
            </a:r>
          </a:p>
        </c:rich>
      </c:tx>
      <c:layout>
        <c:manualLayout>
          <c:xMode val="edge"/>
          <c:yMode val="edge"/>
          <c:x val="0.20083682008368198"/>
          <c:y val="4.733741487557462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5104602510460255"/>
          <c:y val="0.28994166611289446"/>
          <c:w val="0.59414225941422583"/>
          <c:h val="0.41420238016127781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std!$O$23:$O$26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std!$P$23:$P$26</c:f>
              <c:numCache>
                <c:formatCode>General</c:formatCode>
                <c:ptCount val="4"/>
                <c:pt idx="0">
                  <c:v>20.103573019946719</c:v>
                </c:pt>
                <c:pt idx="1">
                  <c:v>29.910935783557079</c:v>
                </c:pt>
                <c:pt idx="2">
                  <c:v>35.599204474952884</c:v>
                </c:pt>
                <c:pt idx="3">
                  <c:v>37.93531608581543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std!$O$23:$O$26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std!$Q$23:$Q$26</c:f>
              <c:numCache>
                <c:formatCode>General</c:formatCode>
                <c:ptCount val="4"/>
                <c:pt idx="0">
                  <c:v>14.601783577953674</c:v>
                </c:pt>
                <c:pt idx="1">
                  <c:v>24.74152240736089</c:v>
                </c:pt>
                <c:pt idx="2">
                  <c:v>23.021507805320553</c:v>
                </c:pt>
                <c:pt idx="3">
                  <c:v>25.122026443481445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std!$O$23:$O$26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std!$R$23:$R$26</c:f>
              <c:numCache>
                <c:formatCode>General</c:formatCode>
                <c:ptCount val="4"/>
                <c:pt idx="0">
                  <c:v>17.352678298950195</c:v>
                </c:pt>
                <c:pt idx="1">
                  <c:v>27.326229095458984</c:v>
                </c:pt>
                <c:pt idx="2">
                  <c:v>29.310356140136719</c:v>
                </c:pt>
                <c:pt idx="3">
                  <c:v>31.528671264648437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9875072"/>
        <c:axId val="139876992"/>
      </c:stockChart>
      <c:catAx>
        <c:axId val="13987507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3765690376569038"/>
              <c:y val="0.8520734677603427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876992"/>
        <c:crosses val="autoZero"/>
        <c:lblAlgn val="ctr"/>
        <c:lblOffset val="100"/>
        <c:tickLblSkip val="1"/>
        <c:tickMarkSkip val="1"/>
      </c:catAx>
      <c:valAx>
        <c:axId val="13987699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2.0920502092050205E-2"/>
              <c:y val="0.2130183669400857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875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Amonio-Nitritos Altos</a:t>
            </a:r>
          </a:p>
        </c:rich>
      </c:tx>
      <c:layout>
        <c:manualLayout>
          <c:xMode val="edge"/>
          <c:yMode val="edge"/>
          <c:x val="0.21666754828917761"/>
          <c:y val="5.12823723105237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32500132243376639"/>
          <c:y val="0.31410453040195818"/>
          <c:w val="0.52500213623916114"/>
          <c:h val="0.36538690271248203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std!$O$27:$O$30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std!$P$27:$P$30</c:f>
              <c:numCache>
                <c:formatCode>General</c:formatCode>
                <c:ptCount val="4"/>
                <c:pt idx="0">
                  <c:v>17.619091775843536</c:v>
                </c:pt>
                <c:pt idx="1">
                  <c:v>77.773600339889526</c:v>
                </c:pt>
                <c:pt idx="2">
                  <c:v>9.3988632523626503</c:v>
                </c:pt>
                <c:pt idx="3">
                  <c:v>48.880516052246094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std!$O$27:$O$30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std!$Q$27:$Q$30</c:f>
              <c:numCache>
                <c:formatCode>General</c:formatCode>
                <c:ptCount val="4"/>
                <c:pt idx="0">
                  <c:v>8.0237743588000185</c:v>
                </c:pt>
                <c:pt idx="1">
                  <c:v>72.530522584915161</c:v>
                </c:pt>
                <c:pt idx="2">
                  <c:v>1.4035230315118614</c:v>
                </c:pt>
                <c:pt idx="3">
                  <c:v>32.759895324707031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std!$O$27:$O$30</c:f>
              <c:numCache>
                <c:formatCode>General</c:formatCode>
                <c:ptCount val="4"/>
                <c:pt idx="0">
                  <c:v>25</c:v>
                </c:pt>
                <c:pt idx="1">
                  <c:v>40</c:v>
                </c:pt>
                <c:pt idx="2">
                  <c:v>50</c:v>
                </c:pt>
                <c:pt idx="3">
                  <c:v>65</c:v>
                </c:pt>
              </c:numCache>
            </c:numRef>
          </c:cat>
          <c:val>
            <c:numRef>
              <c:f>std!$R$27:$R$30</c:f>
              <c:numCache>
                <c:formatCode>General</c:formatCode>
                <c:ptCount val="4"/>
                <c:pt idx="0">
                  <c:v>12.821433067321777</c:v>
                </c:pt>
                <c:pt idx="1">
                  <c:v>75.152061462402344</c:v>
                </c:pt>
                <c:pt idx="2">
                  <c:v>5.4011931419372559</c:v>
                </c:pt>
                <c:pt idx="3">
                  <c:v>40.820205688476563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39526528"/>
        <c:axId val="139528448"/>
      </c:stockChart>
      <c:catAx>
        <c:axId val="1395265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Salinidad, o/oo</a:t>
                </a:r>
              </a:p>
            </c:rich>
          </c:tx>
          <c:layout>
            <c:manualLayout>
              <c:xMode val="edge"/>
              <c:yMode val="edge"/>
              <c:x val="0.41666836209457236"/>
              <c:y val="0.8397488465848270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528448"/>
        <c:crosses val="autoZero"/>
        <c:lblAlgn val="ctr"/>
        <c:lblOffset val="100"/>
        <c:tickLblSkip val="1"/>
        <c:tickMarkSkip val="1"/>
      </c:catAx>
      <c:valAx>
        <c:axId val="13952844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5.8333570693240133E-2"/>
              <c:y val="0.2307706753973570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39526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 b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9</xdr:row>
      <xdr:rowOff>152400</xdr:rowOff>
    </xdr:from>
    <xdr:to>
      <xdr:col>11</xdr:col>
      <xdr:colOff>342900</xdr:colOff>
      <xdr:row>24</xdr:row>
      <xdr:rowOff>142875</xdr:rowOff>
    </xdr:to>
    <xdr:graphicFrame macro="">
      <xdr:nvGraphicFramePr>
        <xdr:cNvPr id="102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9</xdr:row>
      <xdr:rowOff>95250</xdr:rowOff>
    </xdr:from>
    <xdr:to>
      <xdr:col>12</xdr:col>
      <xdr:colOff>9525</xdr:colOff>
      <xdr:row>25</xdr:row>
      <xdr:rowOff>142875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247650</xdr:colOff>
      <xdr:row>15</xdr:row>
      <xdr:rowOff>85725</xdr:rowOff>
    </xdr:from>
    <xdr:to>
      <xdr:col>10</xdr:col>
      <xdr:colOff>533400</xdr:colOff>
      <xdr:row>17</xdr:row>
      <xdr:rowOff>57150</xdr:rowOff>
    </xdr:to>
    <xdr:sp macro="" textlink="">
      <xdr:nvSpPr>
        <xdr:cNvPr id="2053" name="Dibujo 5"/>
        <xdr:cNvSpPr>
          <a:spLocks/>
        </xdr:cNvSpPr>
      </xdr:nvSpPr>
      <xdr:spPr bwMode="auto">
        <a:xfrm>
          <a:off x="5581650" y="2514600"/>
          <a:ext cx="2571750" cy="295275"/>
        </a:xfrm>
        <a:custGeom>
          <a:avLst/>
          <a:gdLst/>
          <a:ahLst/>
          <a:cxnLst>
            <a:cxn ang="0">
              <a:pos x="0" y="10570"/>
            </a:cxn>
            <a:cxn ang="0">
              <a:pos x="5461" y="14270"/>
            </a:cxn>
            <a:cxn ang="0">
              <a:pos x="10862" y="16384"/>
            </a:cxn>
            <a:cxn ang="0">
              <a:pos x="16323" y="0"/>
            </a:cxn>
            <a:cxn ang="0">
              <a:pos x="16384" y="529"/>
            </a:cxn>
          </a:cxnLst>
          <a:rect l="0" t="0" r="r" b="b"/>
          <a:pathLst>
            <a:path w="16384" h="16384">
              <a:moveTo>
                <a:pt x="0" y="10570"/>
              </a:moveTo>
              <a:lnTo>
                <a:pt x="5461" y="14270"/>
              </a:lnTo>
              <a:lnTo>
                <a:pt x="10862" y="16384"/>
              </a:lnTo>
              <a:lnTo>
                <a:pt x="16323" y="0"/>
              </a:lnTo>
              <a:lnTo>
                <a:pt x="16384" y="529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9</xdr:row>
      <xdr:rowOff>28575</xdr:rowOff>
    </xdr:from>
    <xdr:to>
      <xdr:col>12</xdr:col>
      <xdr:colOff>9525</xdr:colOff>
      <xdr:row>23</xdr:row>
      <xdr:rowOff>123825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228600</xdr:colOff>
      <xdr:row>11</xdr:row>
      <xdr:rowOff>57150</xdr:rowOff>
    </xdr:from>
    <xdr:to>
      <xdr:col>10</xdr:col>
      <xdr:colOff>533400</xdr:colOff>
      <xdr:row>14</xdr:row>
      <xdr:rowOff>66675</xdr:rowOff>
    </xdr:to>
    <xdr:sp macro="" textlink="">
      <xdr:nvSpPr>
        <xdr:cNvPr id="3077" name="Dibujo 5"/>
        <xdr:cNvSpPr>
          <a:spLocks/>
        </xdr:cNvSpPr>
      </xdr:nvSpPr>
      <xdr:spPr bwMode="auto">
        <a:xfrm>
          <a:off x="5562600" y="1838325"/>
          <a:ext cx="2590800" cy="495300"/>
        </a:xfrm>
        <a:custGeom>
          <a:avLst/>
          <a:gdLst/>
          <a:ahLst/>
          <a:cxnLst>
            <a:cxn ang="0">
              <a:pos x="0" y="16384"/>
            </a:cxn>
            <a:cxn ang="0">
              <a:pos x="5481" y="8192"/>
            </a:cxn>
            <a:cxn ang="0">
              <a:pos x="10842" y="0"/>
            </a:cxn>
            <a:cxn ang="0">
              <a:pos x="16384" y="5356"/>
            </a:cxn>
            <a:cxn ang="0">
              <a:pos x="16324" y="5041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81" y="8192"/>
              </a:lnTo>
              <a:lnTo>
                <a:pt x="10842" y="0"/>
              </a:lnTo>
              <a:lnTo>
                <a:pt x="16384" y="5356"/>
              </a:lnTo>
              <a:lnTo>
                <a:pt x="16324" y="5041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752475</xdr:colOff>
      <xdr:row>10</xdr:row>
      <xdr:rowOff>0</xdr:rowOff>
    </xdr:from>
    <xdr:to>
      <xdr:col>18</xdr:col>
      <xdr:colOff>457200</xdr:colOff>
      <xdr:row>22</xdr:row>
      <xdr:rowOff>95250</xdr:rowOff>
    </xdr:to>
    <xdr:graphicFrame macro="">
      <xdr:nvGraphicFramePr>
        <xdr:cNvPr id="4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714375</xdr:colOff>
      <xdr:row>0</xdr:row>
      <xdr:rowOff>95250</xdr:rowOff>
    </xdr:from>
    <xdr:to>
      <xdr:col>10</xdr:col>
      <xdr:colOff>400050</xdr:colOff>
      <xdr:row>13</xdr:row>
      <xdr:rowOff>76200</xdr:rowOff>
    </xdr:to>
    <xdr:graphicFrame macro="">
      <xdr:nvGraphicFramePr>
        <xdr:cNvPr id="4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714375</xdr:colOff>
      <xdr:row>13</xdr:row>
      <xdr:rowOff>142875</xdr:rowOff>
    </xdr:from>
    <xdr:to>
      <xdr:col>10</xdr:col>
      <xdr:colOff>400050</xdr:colOff>
      <xdr:row>25</xdr:row>
      <xdr:rowOff>19050</xdr:rowOff>
    </xdr:to>
    <xdr:graphicFrame macro="">
      <xdr:nvGraphicFramePr>
        <xdr:cNvPr id="410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19050</xdr:colOff>
      <xdr:row>27</xdr:row>
      <xdr:rowOff>0</xdr:rowOff>
    </xdr:from>
    <xdr:to>
      <xdr:col>12</xdr:col>
      <xdr:colOff>133350</xdr:colOff>
      <xdr:row>43</xdr:row>
      <xdr:rowOff>152400</xdr:rowOff>
    </xdr:to>
    <xdr:graphicFrame macro="">
      <xdr:nvGraphicFramePr>
        <xdr:cNvPr id="410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266700</xdr:colOff>
      <xdr:row>33</xdr:row>
      <xdr:rowOff>123825</xdr:rowOff>
    </xdr:from>
    <xdr:to>
      <xdr:col>18</xdr:col>
      <xdr:colOff>514350</xdr:colOff>
      <xdr:row>46</xdr:row>
      <xdr:rowOff>114300</xdr:rowOff>
    </xdr:to>
    <xdr:graphicFrame macro="">
      <xdr:nvGraphicFramePr>
        <xdr:cNvPr id="4103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9</xdr:row>
      <xdr:rowOff>47625</xdr:rowOff>
    </xdr:from>
    <xdr:to>
      <xdr:col>12</xdr:col>
      <xdr:colOff>523875</xdr:colOff>
      <xdr:row>23</xdr:row>
      <xdr:rowOff>142875</xdr:rowOff>
    </xdr:to>
    <xdr:graphicFrame macro="">
      <xdr:nvGraphicFramePr>
        <xdr:cNvPr id="512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304800</xdr:colOff>
      <xdr:row>13</xdr:row>
      <xdr:rowOff>114300</xdr:rowOff>
    </xdr:from>
    <xdr:to>
      <xdr:col>11</xdr:col>
      <xdr:colOff>38100</xdr:colOff>
      <xdr:row>16</xdr:row>
      <xdr:rowOff>114300</xdr:rowOff>
    </xdr:to>
    <xdr:sp macro="" textlink="">
      <xdr:nvSpPr>
        <xdr:cNvPr id="5122" name="Dibujo 2"/>
        <xdr:cNvSpPr>
          <a:spLocks/>
        </xdr:cNvSpPr>
      </xdr:nvSpPr>
      <xdr:spPr bwMode="auto">
        <a:xfrm>
          <a:off x="5638800" y="2219325"/>
          <a:ext cx="2781300" cy="485775"/>
        </a:xfrm>
        <a:custGeom>
          <a:avLst/>
          <a:gdLst/>
          <a:ahLst/>
          <a:cxnLst>
            <a:cxn ang="0">
              <a:pos x="0" y="8353"/>
            </a:cxn>
            <a:cxn ang="0">
              <a:pos x="5499" y="8674"/>
            </a:cxn>
            <a:cxn ang="0">
              <a:pos x="10997" y="0"/>
            </a:cxn>
            <a:cxn ang="0">
              <a:pos x="16384" y="16384"/>
            </a:cxn>
          </a:cxnLst>
          <a:rect l="0" t="0" r="r" b="b"/>
          <a:pathLst>
            <a:path w="16384" h="16384">
              <a:moveTo>
                <a:pt x="0" y="8353"/>
              </a:moveTo>
              <a:lnTo>
                <a:pt x="5499" y="8674"/>
              </a:lnTo>
              <a:lnTo>
                <a:pt x="10997" y="0"/>
              </a:lnTo>
              <a:lnTo>
                <a:pt x="16384" y="16384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9</xdr:row>
      <xdr:rowOff>114300</xdr:rowOff>
    </xdr:from>
    <xdr:to>
      <xdr:col>11</xdr:col>
      <xdr:colOff>704850</xdr:colOff>
      <xdr:row>22</xdr:row>
      <xdr:rowOff>152400</xdr:rowOff>
    </xdr:to>
    <xdr:graphicFrame macro="">
      <xdr:nvGraphicFramePr>
        <xdr:cNvPr id="614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0.21198</cdr:x>
      <cdr:y>0.17719</cdr:y>
    </cdr:from>
    <cdr:to>
      <cdr:x>0.73956</cdr:x>
      <cdr:y>0.50454</cdr:y>
    </cdr:to>
    <cdr:sp macro="" textlink="">
      <cdr:nvSpPr>
        <cdr:cNvPr id="7169" name="Dibujo 1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956213" y="384613"/>
          <a:ext cx="2371897" cy="704660"/>
        </a:xfrm>
        <a:custGeom xmlns:a="http://schemas.openxmlformats.org/drawingml/2006/main">
          <a:avLst/>
          <a:gdLst/>
          <a:ahLst/>
          <a:cxnLst>
            <a:cxn ang="0">
              <a:pos x="0" y="16384"/>
            </a:cxn>
            <a:cxn ang="0">
              <a:pos x="5396" y="16384"/>
            </a:cxn>
            <a:cxn ang="0">
              <a:pos x="10923" y="12399"/>
            </a:cxn>
            <a:cxn ang="0">
              <a:pos x="16384" y="0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396" y="16384"/>
              </a:lnTo>
              <a:lnTo>
                <a:pt x="10923" y="12399"/>
              </a:lnTo>
              <a:lnTo>
                <a:pt x="16384" y="0"/>
              </a:ln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9</xdr:row>
      <xdr:rowOff>66675</xdr:rowOff>
    </xdr:from>
    <xdr:to>
      <xdr:col>13</xdr:col>
      <xdr:colOff>19050</xdr:colOff>
      <xdr:row>23</xdr:row>
      <xdr:rowOff>0</xdr:rowOff>
    </xdr:to>
    <xdr:graphicFrame macro="">
      <xdr:nvGraphicFramePr>
        <xdr:cNvPr id="819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0.19925</cdr:x>
      <cdr:y>0.2457</cdr:y>
    </cdr:from>
    <cdr:to>
      <cdr:x>0.75951</cdr:x>
      <cdr:y>0.56459</cdr:y>
    </cdr:to>
    <cdr:sp macro="" textlink="">
      <cdr:nvSpPr>
        <cdr:cNvPr id="9217" name="Dibujo 1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1060271" y="546133"/>
          <a:ext cx="2972405" cy="704674"/>
        </a:xfrm>
        <a:custGeom xmlns:a="http://schemas.openxmlformats.org/drawingml/2006/main">
          <a:avLst/>
          <a:gdLst/>
          <a:ahLst/>
          <a:cxnLst>
            <a:cxn ang="0">
              <a:pos x="0" y="16384"/>
            </a:cxn>
            <a:cxn ang="0">
              <a:pos x="5461" y="5314"/>
            </a:cxn>
            <a:cxn ang="0">
              <a:pos x="10975" y="0"/>
            </a:cxn>
            <a:cxn ang="0">
              <a:pos x="16384" y="14391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61" y="5314"/>
              </a:lnTo>
              <a:lnTo>
                <a:pt x="10975" y="0"/>
              </a:lnTo>
              <a:lnTo>
                <a:pt x="16384" y="14391"/>
              </a:ln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51</xdr:row>
      <xdr:rowOff>66675</xdr:rowOff>
    </xdr:from>
    <xdr:to>
      <xdr:col>13</xdr:col>
      <xdr:colOff>19050</xdr:colOff>
      <xdr:row>65</xdr:row>
      <xdr:rowOff>0</xdr:rowOff>
    </xdr:to>
    <xdr:graphicFrame macro="">
      <xdr:nvGraphicFramePr>
        <xdr:cNvPr id="1024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85725</xdr:colOff>
      <xdr:row>7</xdr:row>
      <xdr:rowOff>66675</xdr:rowOff>
    </xdr:from>
    <xdr:to>
      <xdr:col>13</xdr:col>
      <xdr:colOff>47625</xdr:colOff>
      <xdr:row>21</xdr:row>
      <xdr:rowOff>0</xdr:rowOff>
    </xdr:to>
    <xdr:graphicFrame macro="">
      <xdr:nvGraphicFramePr>
        <xdr:cNvPr id="1024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428625</xdr:colOff>
      <xdr:row>10</xdr:row>
      <xdr:rowOff>104775</xdr:rowOff>
    </xdr:from>
    <xdr:to>
      <xdr:col>11</xdr:col>
      <xdr:colOff>323850</xdr:colOff>
      <xdr:row>15</xdr:row>
      <xdr:rowOff>28575</xdr:rowOff>
    </xdr:to>
    <xdr:sp macro="" textlink="">
      <xdr:nvSpPr>
        <xdr:cNvPr id="10245" name="Dibujo 5"/>
        <xdr:cNvSpPr>
          <a:spLocks/>
        </xdr:cNvSpPr>
      </xdr:nvSpPr>
      <xdr:spPr bwMode="auto">
        <a:xfrm>
          <a:off x="5762625" y="1724025"/>
          <a:ext cx="2943225" cy="733425"/>
        </a:xfrm>
        <a:custGeom>
          <a:avLst/>
          <a:gdLst/>
          <a:ahLst/>
          <a:cxnLst>
            <a:cxn ang="0">
              <a:pos x="0" y="16384"/>
            </a:cxn>
            <a:cxn ang="0">
              <a:pos x="5461" y="15107"/>
            </a:cxn>
            <a:cxn ang="0">
              <a:pos x="10870" y="0"/>
            </a:cxn>
            <a:cxn ang="0">
              <a:pos x="16384" y="14895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61" y="15107"/>
              </a:lnTo>
              <a:lnTo>
                <a:pt x="10870" y="0"/>
              </a:lnTo>
              <a:lnTo>
                <a:pt x="16384" y="14895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0.20661</cdr:x>
      <cdr:y>0.2457</cdr:y>
    </cdr:from>
    <cdr:to>
      <cdr:x>0.80984</cdr:x>
      <cdr:y>0.56459</cdr:y>
    </cdr:to>
    <cdr:sp macro="" textlink="">
      <cdr:nvSpPr>
        <cdr:cNvPr id="11265" name="Dibujo 1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1099348" y="546133"/>
          <a:ext cx="3200350" cy="704674"/>
        </a:xfrm>
        <a:custGeom xmlns:a="http://schemas.openxmlformats.org/drawingml/2006/main">
          <a:avLst/>
          <a:gdLst/>
          <a:ahLst/>
          <a:cxnLst>
            <a:cxn ang="0">
              <a:pos x="0" y="16384"/>
            </a:cxn>
            <a:cxn ang="0">
              <a:pos x="5461" y="5314"/>
            </a:cxn>
            <a:cxn ang="0">
              <a:pos x="10975" y="0"/>
            </a:cxn>
            <a:cxn ang="0">
              <a:pos x="16384" y="14391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61" y="5314"/>
              </a:lnTo>
              <a:lnTo>
                <a:pt x="10975" y="0"/>
              </a:lnTo>
              <a:lnTo>
                <a:pt x="16384" y="14391"/>
              </a:ln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609600</xdr:colOff>
      <xdr:row>9</xdr:row>
      <xdr:rowOff>133350</xdr:rowOff>
    </xdr:from>
    <xdr:to>
      <xdr:col>12</xdr:col>
      <xdr:colOff>571500</xdr:colOff>
      <xdr:row>23</xdr:row>
      <xdr:rowOff>66675</xdr:rowOff>
    </xdr:to>
    <xdr:graphicFrame macro="">
      <xdr:nvGraphicFramePr>
        <xdr:cNvPr id="12290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0.19925</cdr:x>
      <cdr:y>0.1682</cdr:y>
    </cdr:from>
    <cdr:to>
      <cdr:x>0.75951</cdr:x>
      <cdr:y>0.66363</cdr:y>
    </cdr:to>
    <cdr:sp macro="" textlink="">
      <cdr:nvSpPr>
        <cdr:cNvPr id="13317" name="Dibujo 5"/>
        <cdr:cNvSpPr>
          <a:spLocks xmlns:a="http://schemas.openxmlformats.org/drawingml/2006/main"/>
        </cdr:cNvSpPr>
      </cdr:nvSpPr>
      <cdr:spPr bwMode="auto">
        <a:xfrm xmlns:a="http://schemas.openxmlformats.org/drawingml/2006/main">
          <a:off x="1060271" y="374855"/>
          <a:ext cx="2972405" cy="1094808"/>
        </a:xfrm>
        <a:custGeom xmlns:a="http://schemas.openxmlformats.org/drawingml/2006/main">
          <a:avLst/>
          <a:gdLst/>
          <a:ahLst/>
          <a:cxnLst>
            <a:cxn ang="0">
              <a:pos x="0" y="0"/>
            </a:cxn>
            <a:cxn ang="0">
              <a:pos x="5461" y="3989"/>
            </a:cxn>
            <a:cxn ang="0">
              <a:pos x="10975" y="14104"/>
            </a:cxn>
            <a:cxn ang="0">
              <a:pos x="16384" y="16384"/>
            </a:cxn>
            <a:cxn ang="0">
              <a:pos x="16384" y="16242"/>
            </a:cxn>
          </a:cxnLst>
          <a:rect l="0" t="0" r="r" b="b"/>
          <a:pathLst>
            <a:path w="16384" h="16384">
              <a:moveTo>
                <a:pt x="0" y="0"/>
              </a:moveTo>
              <a:lnTo>
                <a:pt x="5461" y="3989"/>
              </a:lnTo>
              <a:lnTo>
                <a:pt x="10975" y="14104"/>
              </a:lnTo>
              <a:lnTo>
                <a:pt x="16384" y="16384"/>
              </a:lnTo>
              <a:lnTo>
                <a:pt x="16384" y="16242"/>
              </a:lnTo>
            </a:path>
          </a:pathLst>
        </a:cu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prstDash val="solid"/>
          <a:round/>
          <a:headEnd/>
          <a:tailEnd/>
        </a:ln>
      </cdr:spPr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609600</xdr:colOff>
      <xdr:row>9</xdr:row>
      <xdr:rowOff>133350</xdr:rowOff>
    </xdr:from>
    <xdr:to>
      <xdr:col>12</xdr:col>
      <xdr:colOff>571500</xdr:colOff>
      <xdr:row>23</xdr:row>
      <xdr:rowOff>66675</xdr:rowOff>
    </xdr:to>
    <xdr:graphicFrame macro="">
      <xdr:nvGraphicFramePr>
        <xdr:cNvPr id="143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190500</xdr:colOff>
      <xdr:row>12</xdr:row>
      <xdr:rowOff>19050</xdr:rowOff>
    </xdr:from>
    <xdr:to>
      <xdr:col>11</xdr:col>
      <xdr:colOff>76200</xdr:colOff>
      <xdr:row>15</xdr:row>
      <xdr:rowOff>19050</xdr:rowOff>
    </xdr:to>
    <xdr:sp macro="" textlink="">
      <xdr:nvSpPr>
        <xdr:cNvPr id="14340" name="Dibujo 4"/>
        <xdr:cNvSpPr>
          <a:spLocks/>
        </xdr:cNvSpPr>
      </xdr:nvSpPr>
      <xdr:spPr bwMode="auto">
        <a:xfrm>
          <a:off x="5524500" y="1962150"/>
          <a:ext cx="2933700" cy="485775"/>
        </a:xfrm>
        <a:custGeom>
          <a:avLst/>
          <a:gdLst/>
          <a:ahLst/>
          <a:cxnLst>
            <a:cxn ang="0">
              <a:pos x="0" y="16384"/>
            </a:cxn>
            <a:cxn ang="0">
              <a:pos x="5479" y="0"/>
            </a:cxn>
            <a:cxn ang="0">
              <a:pos x="10905" y="4176"/>
            </a:cxn>
            <a:cxn ang="0">
              <a:pos x="16384" y="964"/>
            </a:cxn>
          </a:cxnLst>
          <a:rect l="0" t="0" r="r" b="b"/>
          <a:pathLst>
            <a:path w="16384" h="16384">
              <a:moveTo>
                <a:pt x="0" y="16384"/>
              </a:moveTo>
              <a:lnTo>
                <a:pt x="5479" y="0"/>
              </a:lnTo>
              <a:lnTo>
                <a:pt x="10905" y="4176"/>
              </a:lnTo>
              <a:lnTo>
                <a:pt x="16384" y="964"/>
              </a:lnTo>
            </a:path>
          </a:pathLst>
        </a:custGeom>
        <a:noFill/>
        <a:ln w="9525">
          <a:solidFill>
            <a:srgbClr val="000000"/>
          </a:solidFill>
          <a:prstDash val="solid"/>
          <a:round/>
          <a:headEnd/>
          <a:tailEnd/>
        </a:ln>
      </xdr:spPr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9</xdr:row>
      <xdr:rowOff>66675</xdr:rowOff>
    </xdr:from>
    <xdr:to>
      <xdr:col>11</xdr:col>
      <xdr:colOff>295275</xdr:colOff>
      <xdr:row>25</xdr:row>
      <xdr:rowOff>19050</xdr:rowOff>
    </xdr:to>
    <xdr:graphicFrame macro="">
      <xdr:nvGraphicFramePr>
        <xdr:cNvPr id="1536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</xdr:colOff>
      <xdr:row>9</xdr:row>
      <xdr:rowOff>114300</xdr:rowOff>
    </xdr:from>
    <xdr:to>
      <xdr:col>13</xdr:col>
      <xdr:colOff>19050</xdr:colOff>
      <xdr:row>26</xdr:row>
      <xdr:rowOff>0</xdr:rowOff>
    </xdr:to>
    <xdr:graphicFrame macro="">
      <xdr:nvGraphicFramePr>
        <xdr:cNvPr id="16386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9</xdr:row>
      <xdr:rowOff>85725</xdr:rowOff>
    </xdr:from>
    <xdr:to>
      <xdr:col>11</xdr:col>
      <xdr:colOff>752475</xdr:colOff>
      <xdr:row>24</xdr:row>
      <xdr:rowOff>133350</xdr:rowOff>
    </xdr:to>
    <xdr:graphicFrame macro="">
      <xdr:nvGraphicFramePr>
        <xdr:cNvPr id="1740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28575</xdr:colOff>
      <xdr:row>14</xdr:row>
      <xdr:rowOff>123825</xdr:rowOff>
    </xdr:from>
    <xdr:to>
      <xdr:col>26</xdr:col>
      <xdr:colOff>28575</xdr:colOff>
      <xdr:row>30</xdr:row>
      <xdr:rowOff>152400</xdr:rowOff>
    </xdr:to>
    <xdr:graphicFrame macro="">
      <xdr:nvGraphicFramePr>
        <xdr:cNvPr id="1843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9525</xdr:colOff>
      <xdr:row>32</xdr:row>
      <xdr:rowOff>152400</xdr:rowOff>
    </xdr:from>
    <xdr:to>
      <xdr:col>25</xdr:col>
      <xdr:colOff>723900</xdr:colOff>
      <xdr:row>50</xdr:row>
      <xdr:rowOff>0</xdr:rowOff>
    </xdr:to>
    <xdr:graphicFrame macro="">
      <xdr:nvGraphicFramePr>
        <xdr:cNvPr id="1843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20</xdr:col>
      <xdr:colOff>0</xdr:colOff>
      <xdr:row>51</xdr:row>
      <xdr:rowOff>28575</xdr:rowOff>
    </xdr:from>
    <xdr:to>
      <xdr:col>26</xdr:col>
      <xdr:colOff>0</xdr:colOff>
      <xdr:row>66</xdr:row>
      <xdr:rowOff>152400</xdr:rowOff>
    </xdr:to>
    <xdr:graphicFrame macro="">
      <xdr:nvGraphicFramePr>
        <xdr:cNvPr id="1843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1</xdr:row>
      <xdr:rowOff>0</xdr:rowOff>
    </xdr:from>
    <xdr:to>
      <xdr:col>3</xdr:col>
      <xdr:colOff>752475</xdr:colOff>
      <xdr:row>11</xdr:row>
      <xdr:rowOff>0</xdr:rowOff>
    </xdr:to>
    <xdr:graphicFrame macro="">
      <xdr:nvGraphicFramePr>
        <xdr:cNvPr id="1945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</xdr:row>
      <xdr:rowOff>0</xdr:rowOff>
    </xdr:from>
    <xdr:to>
      <xdr:col>7</xdr:col>
      <xdr:colOff>752475</xdr:colOff>
      <xdr:row>10</xdr:row>
      <xdr:rowOff>152400</xdr:rowOff>
    </xdr:to>
    <xdr:graphicFrame macro="">
      <xdr:nvGraphicFramePr>
        <xdr:cNvPr id="1945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9525</xdr:colOff>
      <xdr:row>13</xdr:row>
      <xdr:rowOff>9525</xdr:rowOff>
    </xdr:from>
    <xdr:to>
      <xdr:col>6</xdr:col>
      <xdr:colOff>9525</xdr:colOff>
      <xdr:row>22</xdr:row>
      <xdr:rowOff>38100</xdr:rowOff>
    </xdr:to>
    <xdr:graphicFrame macro="">
      <xdr:nvGraphicFramePr>
        <xdr:cNvPr id="1945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9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52"/>
  <sheetViews>
    <sheetView zoomScale="75" workbookViewId="0"/>
  </sheetViews>
  <sheetFormatPr baseColWidth="10" defaultRowHeight="12.75"/>
  <sheetData>
    <row r="1" spans="1:21">
      <c r="A1" t="s">
        <v>0</v>
      </c>
      <c r="N1" t="s">
        <v>1</v>
      </c>
    </row>
    <row r="2" spans="1:21">
      <c r="A2" t="s">
        <v>2</v>
      </c>
    </row>
    <row r="4" spans="1:21">
      <c r="A4" t="s">
        <v>3</v>
      </c>
      <c r="C4" t="s">
        <v>4</v>
      </c>
      <c r="G4" t="s">
        <v>5</v>
      </c>
      <c r="H4" t="s">
        <v>6</v>
      </c>
      <c r="N4" t="s">
        <v>3</v>
      </c>
      <c r="P4" t="s">
        <v>4</v>
      </c>
      <c r="T4" t="s">
        <v>5</v>
      </c>
      <c r="U4" t="s">
        <v>6</v>
      </c>
    </row>
    <row r="5" spans="1:21">
      <c r="A5" t="s">
        <v>7</v>
      </c>
      <c r="E5" t="s">
        <v>8</v>
      </c>
      <c r="G5">
        <v>0</v>
      </c>
      <c r="H5">
        <v>41.76</v>
      </c>
      <c r="N5" t="s">
        <v>7</v>
      </c>
      <c r="R5" t="s">
        <v>8</v>
      </c>
      <c r="T5">
        <v>0</v>
      </c>
      <c r="U5">
        <v>41.76</v>
      </c>
    </row>
    <row r="6" spans="1:21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30.9</v>
      </c>
      <c r="N6" t="s">
        <v>9</v>
      </c>
      <c r="O6" t="s">
        <v>10</v>
      </c>
      <c r="P6" t="s">
        <v>11</v>
      </c>
      <c r="Q6" t="s">
        <v>12</v>
      </c>
      <c r="R6" t="s">
        <v>13</v>
      </c>
      <c r="T6">
        <v>1</v>
      </c>
      <c r="U6">
        <v>30.9</v>
      </c>
    </row>
    <row r="7" spans="1:21">
      <c r="A7">
        <v>1</v>
      </c>
      <c r="B7">
        <v>1.8</v>
      </c>
      <c r="C7">
        <v>0.308</v>
      </c>
      <c r="D7">
        <v>40</v>
      </c>
      <c r="E7">
        <f>+((C7/0.718)*(10)*((D7/B7)))*0.9</f>
        <v>85.793871866295262</v>
      </c>
      <c r="G7">
        <v>2</v>
      </c>
      <c r="H7">
        <v>26.3</v>
      </c>
      <c r="N7">
        <v>1</v>
      </c>
      <c r="O7">
        <v>8.9</v>
      </c>
      <c r="P7">
        <v>0.29799999999999999</v>
      </c>
      <c r="Q7">
        <v>58</v>
      </c>
      <c r="R7">
        <f>+((P7/0.43)*(10)*((Q7/O7)))*0.9</f>
        <v>40.646981970211648</v>
      </c>
      <c r="T7">
        <v>2</v>
      </c>
      <c r="U7">
        <v>26.3</v>
      </c>
    </row>
    <row r="8" spans="1:21">
      <c r="A8">
        <v>2</v>
      </c>
      <c r="B8">
        <v>7</v>
      </c>
      <c r="C8">
        <v>0.36299999999999999</v>
      </c>
      <c r="D8">
        <v>40</v>
      </c>
      <c r="E8">
        <f t="shared" ref="E8:E12" si="0">+((C8/0.718)*(10)*((D8/B8)))*0.9</f>
        <v>26.000795861520096</v>
      </c>
      <c r="G8">
        <v>3</v>
      </c>
      <c r="H8">
        <v>13.2</v>
      </c>
      <c r="N8">
        <v>2</v>
      </c>
      <c r="O8">
        <v>6.5</v>
      </c>
      <c r="P8">
        <v>0.246</v>
      </c>
      <c r="Q8">
        <v>42</v>
      </c>
      <c r="R8">
        <f t="shared" ref="R8:R12" si="1">+((P8/0.43)*(10)*((Q8/O8)))*0.9</f>
        <v>33.269409660107335</v>
      </c>
      <c r="T8">
        <v>3</v>
      </c>
      <c r="U8">
        <v>13.2</v>
      </c>
    </row>
    <row r="9" spans="1:21">
      <c r="A9">
        <v>3</v>
      </c>
      <c r="B9">
        <v>6.5</v>
      </c>
      <c r="C9">
        <v>0.375</v>
      </c>
      <c r="D9">
        <v>40</v>
      </c>
      <c r="E9">
        <f t="shared" si="0"/>
        <v>28.926505249625031</v>
      </c>
      <c r="N9">
        <v>3</v>
      </c>
      <c r="O9">
        <v>5</v>
      </c>
      <c r="P9">
        <v>6.4000000000000001E-2</v>
      </c>
      <c r="Q9">
        <v>41</v>
      </c>
      <c r="R9">
        <f t="shared" si="1"/>
        <v>10.984186046511628</v>
      </c>
    </row>
    <row r="10" spans="1:21">
      <c r="A10">
        <v>4</v>
      </c>
      <c r="B10">
        <v>5.7</v>
      </c>
      <c r="C10">
        <v>0.32100000000000001</v>
      </c>
      <c r="D10">
        <v>40</v>
      </c>
      <c r="E10">
        <f t="shared" si="0"/>
        <v>28.236328984019938</v>
      </c>
      <c r="N10">
        <v>4</v>
      </c>
      <c r="O10">
        <v>6.2</v>
      </c>
      <c r="P10">
        <v>0.13100000000000001</v>
      </c>
      <c r="Q10">
        <v>40</v>
      </c>
      <c r="R10">
        <f t="shared" si="1"/>
        <v>17.689422355588896</v>
      </c>
    </row>
    <row r="11" spans="1:21">
      <c r="A11">
        <v>5</v>
      </c>
      <c r="B11">
        <v>6.7</v>
      </c>
      <c r="C11">
        <v>0.32</v>
      </c>
      <c r="D11">
        <v>40</v>
      </c>
      <c r="E11">
        <f t="shared" si="0"/>
        <v>23.947116783769175</v>
      </c>
      <c r="N11">
        <v>5</v>
      </c>
      <c r="O11">
        <v>6.3</v>
      </c>
      <c r="P11">
        <v>0.104</v>
      </c>
      <c r="Q11">
        <v>42</v>
      </c>
      <c r="R11">
        <f t="shared" si="1"/>
        <v>14.511627906976745</v>
      </c>
    </row>
    <row r="12" spans="1:21">
      <c r="A12">
        <v>6</v>
      </c>
      <c r="B12">
        <v>5.2</v>
      </c>
      <c r="C12">
        <v>0.59799999999999998</v>
      </c>
      <c r="D12">
        <v>40</v>
      </c>
      <c r="E12">
        <f t="shared" si="0"/>
        <v>57.660167130919213</v>
      </c>
      <c r="N12">
        <v>6</v>
      </c>
      <c r="O12">
        <v>3.7</v>
      </c>
      <c r="P12">
        <v>9.0999999999999998E-2</v>
      </c>
      <c r="Q12">
        <v>40</v>
      </c>
      <c r="R12">
        <f t="shared" si="1"/>
        <v>20.590823381521055</v>
      </c>
    </row>
    <row r="13" spans="1:21">
      <c r="D13" t="s">
        <v>14</v>
      </c>
      <c r="E13">
        <f>+AVERAGE(E7:E12)</f>
        <v>41.760797646024777</v>
      </c>
    </row>
    <row r="14" spans="1:21">
      <c r="D14" t="s">
        <v>15</v>
      </c>
      <c r="E14">
        <f>+STDEV(E7:E12)</f>
        <v>24.920019146544657</v>
      </c>
      <c r="Q14" t="s">
        <v>14</v>
      </c>
      <c r="R14">
        <f>+AVERAGE(R7:R12)</f>
        <v>22.948741886819551</v>
      </c>
    </row>
    <row r="15" spans="1:21">
      <c r="D15" t="s">
        <v>16</v>
      </c>
      <c r="E15">
        <f>+(E14)/SQRT(6)</f>
        <v>10.173555214903592</v>
      </c>
      <c r="Q15" t="s">
        <v>15</v>
      </c>
      <c r="R15">
        <f>+STDEV(R7:R12)</f>
        <v>11.552485409727948</v>
      </c>
    </row>
    <row r="16" spans="1:21">
      <c r="D16" t="s">
        <v>17</v>
      </c>
      <c r="E16">
        <f>+(E15/E13)*100</f>
        <v>24.361496399415675</v>
      </c>
      <c r="Q16" t="s">
        <v>16</v>
      </c>
      <c r="R16">
        <f>+(R15)/SQRT(6)</f>
        <v>4.7162824191301551</v>
      </c>
    </row>
    <row r="17" spans="1:18">
      <c r="A17" t="s">
        <v>3</v>
      </c>
      <c r="N17" t="s">
        <v>18</v>
      </c>
      <c r="Q17" t="s">
        <v>17</v>
      </c>
      <c r="R17">
        <f>+(R16/R14)*100</f>
        <v>20.551376813553858</v>
      </c>
    </row>
    <row r="18" spans="1:18">
      <c r="A18" t="s">
        <v>19</v>
      </c>
      <c r="N18" t="s">
        <v>18</v>
      </c>
    </row>
    <row r="19" spans="1:18">
      <c r="A19" t="s">
        <v>9</v>
      </c>
      <c r="B19" t="s">
        <v>10</v>
      </c>
      <c r="C19" t="s">
        <v>4</v>
      </c>
    </row>
    <row r="20" spans="1:18">
      <c r="A20" s="1" t="s">
        <v>20</v>
      </c>
      <c r="B20">
        <v>8.8000000000000007</v>
      </c>
      <c r="E20" t="s">
        <v>8</v>
      </c>
      <c r="N20" t="s">
        <v>3</v>
      </c>
      <c r="P20" t="s">
        <v>4</v>
      </c>
    </row>
    <row r="21" spans="1:18">
      <c r="A21" t="s">
        <v>21</v>
      </c>
      <c r="B21">
        <v>10.6</v>
      </c>
      <c r="C21" t="s">
        <v>11</v>
      </c>
      <c r="D21" t="s">
        <v>12</v>
      </c>
      <c r="E21" t="s">
        <v>13</v>
      </c>
      <c r="N21" t="s">
        <v>22</v>
      </c>
      <c r="R21" t="s">
        <v>8</v>
      </c>
    </row>
    <row r="22" spans="1:18">
      <c r="A22" t="s">
        <v>23</v>
      </c>
      <c r="B22">
        <v>7.3</v>
      </c>
      <c r="C22">
        <v>0.56899999999999995</v>
      </c>
      <c r="D22">
        <v>35</v>
      </c>
      <c r="E22">
        <f t="shared" ref="E22:E24" si="2">+((C22/0.718)*(10)*((D22/B20)))*0.9</f>
        <v>28.367149911369964</v>
      </c>
      <c r="N22" t="s">
        <v>9</v>
      </c>
      <c r="O22" t="s">
        <v>10</v>
      </c>
      <c r="P22" t="s">
        <v>11</v>
      </c>
      <c r="Q22" t="s">
        <v>12</v>
      </c>
      <c r="R22" t="s">
        <v>13</v>
      </c>
    </row>
    <row r="23" spans="1:18">
      <c r="C23">
        <v>0.80500000000000005</v>
      </c>
      <c r="D23">
        <v>36</v>
      </c>
      <c r="E23">
        <f t="shared" si="2"/>
        <v>34.269721974036905</v>
      </c>
      <c r="N23">
        <v>1</v>
      </c>
      <c r="O23">
        <v>6.5</v>
      </c>
      <c r="P23">
        <v>0.16800000000000001</v>
      </c>
      <c r="Q23">
        <v>77</v>
      </c>
      <c r="R23">
        <f t="shared" ref="R23:R28" si="3">+((P23/0.43)*(10)*((Q23/O23)))*0.9</f>
        <v>41.65438282647586</v>
      </c>
    </row>
    <row r="24" spans="1:18">
      <c r="C24">
        <v>0.48699999999999999</v>
      </c>
      <c r="D24">
        <v>36</v>
      </c>
      <c r="E24">
        <f t="shared" si="2"/>
        <v>30.104170641431679</v>
      </c>
      <c r="N24">
        <v>2</v>
      </c>
      <c r="O24">
        <v>4.9000000000000004</v>
      </c>
      <c r="P24">
        <v>0.20100000000000001</v>
      </c>
      <c r="Q24">
        <v>38</v>
      </c>
      <c r="R24">
        <f t="shared" si="3"/>
        <v>32.625533934504034</v>
      </c>
    </row>
    <row r="25" spans="1:18">
      <c r="D25" t="s">
        <v>14</v>
      </c>
      <c r="E25">
        <f>+AVERAGE(E22:E24)</f>
        <v>30.913680842279518</v>
      </c>
      <c r="N25">
        <v>3</v>
      </c>
      <c r="O25">
        <v>5.5</v>
      </c>
      <c r="P25">
        <v>0.113</v>
      </c>
      <c r="Q25">
        <v>39</v>
      </c>
      <c r="R25">
        <f t="shared" si="3"/>
        <v>16.770824524312896</v>
      </c>
    </row>
    <row r="26" spans="1:18">
      <c r="A26" t="s">
        <v>3</v>
      </c>
      <c r="D26" t="s">
        <v>15</v>
      </c>
      <c r="E26">
        <f>+STDEV(E22:E24)</f>
        <v>3.0334088601277269</v>
      </c>
      <c r="N26">
        <v>4</v>
      </c>
      <c r="O26">
        <v>4.9000000000000004</v>
      </c>
      <c r="P26">
        <v>9.1999999999999998E-2</v>
      </c>
      <c r="Q26">
        <v>39</v>
      </c>
      <c r="R26">
        <f t="shared" si="3"/>
        <v>15.326056003796865</v>
      </c>
    </row>
    <row r="27" spans="1:18">
      <c r="A27" t="s">
        <v>24</v>
      </c>
      <c r="C27" t="s">
        <v>18</v>
      </c>
      <c r="D27" t="s">
        <v>16</v>
      </c>
      <c r="E27">
        <f>+(E26)/SQRT(6)</f>
        <v>1.2383839814250799</v>
      </c>
      <c r="N27">
        <v>5</v>
      </c>
      <c r="O27">
        <v>8.3000000000000007</v>
      </c>
      <c r="P27">
        <v>0.13600000000000001</v>
      </c>
      <c r="Q27">
        <v>41</v>
      </c>
      <c r="R27">
        <f t="shared" si="3"/>
        <v>14.061081535444101</v>
      </c>
    </row>
    <row r="28" spans="1:18">
      <c r="A28" t="s">
        <v>9</v>
      </c>
      <c r="B28" t="s">
        <v>10</v>
      </c>
      <c r="D28" t="s">
        <v>17</v>
      </c>
      <c r="E28">
        <f>+(E27/E25)*100</f>
        <v>4.0059415368337081</v>
      </c>
      <c r="N28">
        <v>6</v>
      </c>
      <c r="O28">
        <v>9.1999999999999993</v>
      </c>
      <c r="P28">
        <v>0.254</v>
      </c>
      <c r="Q28">
        <v>82</v>
      </c>
      <c r="R28">
        <f t="shared" si="3"/>
        <v>47.384226491405464</v>
      </c>
    </row>
    <row r="29" spans="1:18">
      <c r="A29" s="1" t="s">
        <v>20</v>
      </c>
      <c r="B29">
        <v>9.8000000000000007</v>
      </c>
    </row>
    <row r="30" spans="1:18">
      <c r="A30" t="s">
        <v>21</v>
      </c>
      <c r="B30">
        <v>10.6</v>
      </c>
      <c r="Q30" t="s">
        <v>14</v>
      </c>
      <c r="R30">
        <f>+AVERAGE(R23:R28)</f>
        <v>27.97035088598987</v>
      </c>
    </row>
    <row r="31" spans="1:18">
      <c r="A31" t="s">
        <v>23</v>
      </c>
      <c r="B31">
        <v>5.0999999999999996</v>
      </c>
      <c r="C31" t="s">
        <v>4</v>
      </c>
      <c r="Q31" t="s">
        <v>15</v>
      </c>
      <c r="R31">
        <f>+STDEV(R23:R28)</f>
        <v>14.591760572636511</v>
      </c>
    </row>
    <row r="32" spans="1:18">
      <c r="E32" t="s">
        <v>8</v>
      </c>
      <c r="Q32" t="s">
        <v>16</v>
      </c>
      <c r="R32">
        <f>+(R31)/SQRT(6)</f>
        <v>5.9570613086368551</v>
      </c>
    </row>
    <row r="33" spans="1:18">
      <c r="C33" t="s">
        <v>11</v>
      </c>
      <c r="D33" t="s">
        <v>12</v>
      </c>
      <c r="E33" t="s">
        <v>13</v>
      </c>
      <c r="N33" t="s">
        <v>18</v>
      </c>
      <c r="Q33" t="s">
        <v>17</v>
      </c>
      <c r="R33">
        <f>+(R32/R30)*100</f>
        <v>21.297771103832311</v>
      </c>
    </row>
    <row r="34" spans="1:18">
      <c r="C34">
        <v>0.67900000000000005</v>
      </c>
      <c r="D34">
        <v>36</v>
      </c>
      <c r="E34">
        <f t="shared" ref="E34:E36" si="4">+((C34/0.718)*(10)*((D34/B29)))*0.9</f>
        <v>31.265419816951859</v>
      </c>
    </row>
    <row r="35" spans="1:18">
      <c r="A35" t="s">
        <v>3</v>
      </c>
      <c r="C35">
        <v>0.42799999999999999</v>
      </c>
      <c r="D35">
        <v>36</v>
      </c>
      <c r="E35">
        <f t="shared" si="4"/>
        <v>18.22042360855626</v>
      </c>
    </row>
    <row r="36" spans="1:18">
      <c r="A36" t="s">
        <v>25</v>
      </c>
      <c r="C36">
        <v>0.32300000000000001</v>
      </c>
      <c r="D36">
        <v>36</v>
      </c>
      <c r="E36">
        <f t="shared" si="4"/>
        <v>28.579387186629532</v>
      </c>
    </row>
    <row r="37" spans="1:18">
      <c r="A37" t="s">
        <v>9</v>
      </c>
      <c r="B37" t="s">
        <v>10</v>
      </c>
      <c r="D37" t="s">
        <v>14</v>
      </c>
      <c r="E37">
        <f>+AVERAGE(E34:E36)</f>
        <v>26.021743537379219</v>
      </c>
    </row>
    <row r="38" spans="1:18">
      <c r="A38" s="1" t="s">
        <v>20</v>
      </c>
      <c r="B38">
        <v>9</v>
      </c>
      <c r="D38" t="s">
        <v>15</v>
      </c>
      <c r="E38">
        <f>+STDEV(E34:E36)</f>
        <v>6.8883334193893937</v>
      </c>
      <c r="N38" s="1"/>
    </row>
    <row r="39" spans="1:18">
      <c r="A39" t="s">
        <v>21</v>
      </c>
      <c r="B39">
        <v>8.5</v>
      </c>
      <c r="D39" t="s">
        <v>16</v>
      </c>
      <c r="E39">
        <f>+(E38)/SQRT(6)</f>
        <v>2.8121503426108161</v>
      </c>
    </row>
    <row r="40" spans="1:18">
      <c r="A40" t="s">
        <v>23</v>
      </c>
      <c r="B40">
        <v>7.5</v>
      </c>
      <c r="D40" t="s">
        <v>17</v>
      </c>
      <c r="E40">
        <f>+(E39/E37)*100</f>
        <v>10.806925133864578</v>
      </c>
    </row>
    <row r="43" spans="1:18">
      <c r="C43" t="s">
        <v>4</v>
      </c>
    </row>
    <row r="44" spans="1:18">
      <c r="E44" t="s">
        <v>8</v>
      </c>
    </row>
    <row r="45" spans="1:18">
      <c r="C45" t="s">
        <v>11</v>
      </c>
      <c r="D45" t="s">
        <v>12</v>
      </c>
      <c r="E45" t="s">
        <v>13</v>
      </c>
    </row>
    <row r="46" spans="1:18">
      <c r="C46">
        <v>0.23300000000000001</v>
      </c>
      <c r="D46">
        <v>33</v>
      </c>
      <c r="E46">
        <f t="shared" ref="E46:E48" si="5">+((C46/0.718)*(10)*((D46/B38)))*0.9</f>
        <v>10.708913649025069</v>
      </c>
    </row>
    <row r="47" spans="1:18">
      <c r="A47" s="1"/>
      <c r="C47">
        <v>0.32900000000000001</v>
      </c>
      <c r="D47">
        <v>33</v>
      </c>
      <c r="E47">
        <f t="shared" si="5"/>
        <v>16.01065049975422</v>
      </c>
      <c r="N47" s="1"/>
    </row>
    <row r="48" spans="1:18">
      <c r="C48">
        <v>0.20499999999999999</v>
      </c>
      <c r="D48">
        <v>36</v>
      </c>
      <c r="E48">
        <f t="shared" si="5"/>
        <v>12.334261838440112</v>
      </c>
    </row>
    <row r="49" spans="4:5">
      <c r="D49" t="s">
        <v>14</v>
      </c>
      <c r="E49">
        <f>+AVERAGE(E46:E48)</f>
        <v>13.017941995739802</v>
      </c>
    </row>
    <row r="50" spans="4:5">
      <c r="D50" t="s">
        <v>15</v>
      </c>
      <c r="E50">
        <f>+STDEV(E46:E48)</f>
        <v>2.7161861730575207</v>
      </c>
    </row>
    <row r="51" spans="4:5">
      <c r="D51" t="s">
        <v>16</v>
      </c>
      <c r="E51">
        <f>+(E50)/SQRT(6)</f>
        <v>1.1088783617323152</v>
      </c>
    </row>
    <row r="52" spans="4:5">
      <c r="D52" t="s">
        <v>17</v>
      </c>
      <c r="E52">
        <f>+(E51/E49)*100</f>
        <v>8.5180772974345889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8"/>
  <sheetViews>
    <sheetView zoomScale="75"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26</v>
      </c>
      <c r="C4" t="s">
        <v>4</v>
      </c>
      <c r="G4" t="s">
        <v>5</v>
      </c>
      <c r="H4" t="s">
        <v>27</v>
      </c>
      <c r="I4" t="s">
        <v>28</v>
      </c>
      <c r="J4" t="s">
        <v>29</v>
      </c>
    </row>
    <row r="5" spans="1:10">
      <c r="A5" t="s">
        <v>7</v>
      </c>
      <c r="E5" t="s">
        <v>8</v>
      </c>
      <c r="G5">
        <v>0</v>
      </c>
      <c r="H5">
        <v>21</v>
      </c>
      <c r="I5">
        <v>37</v>
      </c>
      <c r="J5">
        <v>29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18</v>
      </c>
      <c r="I6">
        <v>36</v>
      </c>
      <c r="J6">
        <v>27</v>
      </c>
    </row>
    <row r="7" spans="1:10">
      <c r="A7">
        <v>1</v>
      </c>
      <c r="B7">
        <v>5.2</v>
      </c>
      <c r="C7">
        <v>0.26900000000000002</v>
      </c>
      <c r="D7">
        <v>42</v>
      </c>
      <c r="E7">
        <f>+((C7/0.718)*(10)*((D7/B7)))*0.9</f>
        <v>27.234304692521967</v>
      </c>
      <c r="G7">
        <v>2</v>
      </c>
      <c r="H7">
        <v>20</v>
      </c>
      <c r="I7">
        <v>32</v>
      </c>
      <c r="J7">
        <v>26</v>
      </c>
    </row>
    <row r="8" spans="1:10">
      <c r="A8">
        <v>2</v>
      </c>
      <c r="B8">
        <v>3.9</v>
      </c>
      <c r="C8">
        <v>0.27600000000000002</v>
      </c>
      <c r="D8">
        <v>30</v>
      </c>
      <c r="E8">
        <f t="shared" ref="E8:E12" si="0">+((C8/0.718)*(10)*((D8/B8)))*0.9</f>
        <v>26.612384829655028</v>
      </c>
      <c r="G8">
        <v>3</v>
      </c>
      <c r="H8">
        <v>19</v>
      </c>
      <c r="I8">
        <v>53</v>
      </c>
      <c r="J8">
        <v>36</v>
      </c>
    </row>
    <row r="9" spans="1:10">
      <c r="A9">
        <v>3</v>
      </c>
      <c r="B9">
        <v>4.7</v>
      </c>
      <c r="C9">
        <v>0.26</v>
      </c>
      <c r="D9">
        <v>45</v>
      </c>
      <c r="E9">
        <f t="shared" si="0"/>
        <v>31.203698216084867</v>
      </c>
    </row>
    <row r="10" spans="1:10">
      <c r="A10">
        <v>4</v>
      </c>
      <c r="B10">
        <v>4.3</v>
      </c>
      <c r="C10">
        <v>0.19</v>
      </c>
      <c r="D10">
        <v>38</v>
      </c>
      <c r="E10">
        <f t="shared" si="0"/>
        <v>21.046835525037245</v>
      </c>
    </row>
    <row r="11" spans="1:10">
      <c r="A11">
        <v>5</v>
      </c>
      <c r="B11">
        <v>3</v>
      </c>
      <c r="C11">
        <v>0.16500000000000001</v>
      </c>
      <c r="D11">
        <v>43</v>
      </c>
      <c r="E11">
        <f t="shared" si="0"/>
        <v>29.644846796657387</v>
      </c>
    </row>
    <row r="12" spans="1:10">
      <c r="A12">
        <v>6</v>
      </c>
      <c r="B12">
        <v>2.9</v>
      </c>
      <c r="C12">
        <v>0.221</v>
      </c>
      <c r="D12">
        <v>42</v>
      </c>
      <c r="E12">
        <f t="shared" si="0"/>
        <v>40.120065315531654</v>
      </c>
    </row>
    <row r="13" spans="1:10">
      <c r="D13" t="s">
        <v>14</v>
      </c>
      <c r="E13">
        <f>+AVERAGE(E7:E12)</f>
        <v>29.310355895914693</v>
      </c>
    </row>
    <row r="14" spans="1:10">
      <c r="D14" t="s">
        <v>15</v>
      </c>
      <c r="E14">
        <f>+STDEV(E7:E12)</f>
        <v>6.3312124025966927</v>
      </c>
    </row>
    <row r="15" spans="1:10">
      <c r="D15" t="s">
        <v>16</v>
      </c>
      <c r="E15">
        <f>+(E14)/SQRT(6)</f>
        <v>2.5847066399237071</v>
      </c>
    </row>
    <row r="16" spans="1:10">
      <c r="D16" t="s">
        <v>17</v>
      </c>
      <c r="E16">
        <f>+(E15/E13)*100</f>
        <v>8.8184075590974516</v>
      </c>
    </row>
    <row r="17" spans="1:5">
      <c r="A17" t="s">
        <v>3</v>
      </c>
    </row>
    <row r="18" spans="1:5">
      <c r="A18" t="s">
        <v>19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5.7</v>
      </c>
      <c r="C20">
        <v>0.27800000000000002</v>
      </c>
      <c r="D20">
        <v>42</v>
      </c>
      <c r="E20">
        <f>+((C20/0.718)*(10)*((D20/B20)))*0.9</f>
        <v>25.676587010702242</v>
      </c>
    </row>
    <row r="21" spans="1:5">
      <c r="A21">
        <v>2</v>
      </c>
      <c r="B21">
        <v>2.2000000000000002</v>
      </c>
      <c r="C21">
        <v>0.17</v>
      </c>
      <c r="D21">
        <v>25</v>
      </c>
      <c r="E21">
        <f t="shared" ref="E21:E25" si="1">+((C21/0.718)*(10)*((D21/B21)))*0.9</f>
        <v>24.214991136996709</v>
      </c>
    </row>
    <row r="22" spans="1:5">
      <c r="A22">
        <v>3</v>
      </c>
      <c r="B22">
        <v>10.5</v>
      </c>
      <c r="C22">
        <v>0.59899999999999998</v>
      </c>
      <c r="D22">
        <v>45</v>
      </c>
      <c r="E22">
        <f t="shared" si="1"/>
        <v>32.178670911261435</v>
      </c>
    </row>
    <row r="23" spans="1:5">
      <c r="A23">
        <v>4</v>
      </c>
      <c r="B23">
        <v>6.7</v>
      </c>
      <c r="C23">
        <v>0.42299999999999999</v>
      </c>
      <c r="D23">
        <v>50</v>
      </c>
      <c r="E23">
        <f t="shared" si="1"/>
        <v>39.568868748181103</v>
      </c>
    </row>
    <row r="24" spans="1:5">
      <c r="A24">
        <v>5</v>
      </c>
      <c r="B24">
        <v>4.2</v>
      </c>
      <c r="C24">
        <v>0.249</v>
      </c>
      <c r="D24">
        <v>30</v>
      </c>
      <c r="E24">
        <f t="shared" si="1"/>
        <v>22.294070831675292</v>
      </c>
    </row>
    <row r="25" spans="1:5">
      <c r="A25">
        <v>6</v>
      </c>
      <c r="B25">
        <v>5.2</v>
      </c>
      <c r="C25">
        <v>0.24299999999999999</v>
      </c>
      <c r="D25">
        <v>40</v>
      </c>
      <c r="E25">
        <f t="shared" si="1"/>
        <v>23.430469252196271</v>
      </c>
    </row>
    <row r="26" spans="1:5">
      <c r="D26" t="s">
        <v>14</v>
      </c>
      <c r="E26">
        <f>+AVERAGE(E20:E25)</f>
        <v>27.893942981835508</v>
      </c>
    </row>
    <row r="27" spans="1:5">
      <c r="D27" t="s">
        <v>15</v>
      </c>
      <c r="E27">
        <f>+STDEV(E20:E25)</f>
        <v>6.6991836083446046</v>
      </c>
    </row>
    <row r="28" spans="1:5">
      <c r="D28" t="s">
        <v>16</v>
      </c>
      <c r="E28">
        <f>+(E27)/SQRT(6)</f>
        <v>2.7349302556102182</v>
      </c>
    </row>
    <row r="29" spans="1:5">
      <c r="D29" t="s">
        <v>17</v>
      </c>
      <c r="E29">
        <f>+(E28/E26)*100</f>
        <v>9.8047459887302431</v>
      </c>
    </row>
    <row r="30" spans="1:5">
      <c r="D30" t="s">
        <v>18</v>
      </c>
      <c r="E30" t="s">
        <v>18</v>
      </c>
    </row>
    <row r="31" spans="1:5">
      <c r="A31" t="s">
        <v>3</v>
      </c>
    </row>
    <row r="32" spans="1:5">
      <c r="A32" t="s">
        <v>30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6</v>
      </c>
      <c r="C34">
        <v>0.30399999999999999</v>
      </c>
      <c r="D34">
        <v>40</v>
      </c>
      <c r="E34">
        <f>+((C34/0.718)*(10)*((D34/B34)))*0.9</f>
        <v>25.403899721448472</v>
      </c>
    </row>
    <row r="35" spans="1:5">
      <c r="A35">
        <v>2</v>
      </c>
      <c r="B35">
        <v>4.0999999999999996</v>
      </c>
      <c r="C35">
        <v>0.16700000000000001</v>
      </c>
      <c r="D35">
        <v>42</v>
      </c>
      <c r="E35">
        <f t="shared" ref="E35:E39" si="2">+((C35/0.718)*(10)*((D35/B35)))*0.9</f>
        <v>21.44371220870983</v>
      </c>
    </row>
    <row r="36" spans="1:5">
      <c r="A36">
        <v>3</v>
      </c>
      <c r="B36">
        <v>5.3</v>
      </c>
      <c r="C36">
        <v>0.223</v>
      </c>
      <c r="D36">
        <v>48</v>
      </c>
      <c r="E36">
        <f t="shared" si="2"/>
        <v>25.315604141483156</v>
      </c>
    </row>
    <row r="37" spans="1:5">
      <c r="A37">
        <v>4</v>
      </c>
      <c r="B37">
        <v>6.7</v>
      </c>
      <c r="C37">
        <v>0.252</v>
      </c>
      <c r="D37">
        <v>48</v>
      </c>
      <c r="E37">
        <f t="shared" si="2"/>
        <v>22.630025360661875</v>
      </c>
    </row>
    <row r="38" spans="1:5">
      <c r="A38">
        <v>5</v>
      </c>
      <c r="B38">
        <v>4.3</v>
      </c>
      <c r="C38">
        <v>0.23200000000000001</v>
      </c>
      <c r="D38">
        <v>48</v>
      </c>
      <c r="E38">
        <f t="shared" si="2"/>
        <v>32.462265984323381</v>
      </c>
    </row>
    <row r="39" spans="1:5">
      <c r="A39">
        <v>6</v>
      </c>
      <c r="B39">
        <v>4.8</v>
      </c>
      <c r="C39">
        <v>0.316</v>
      </c>
      <c r="D39">
        <v>38</v>
      </c>
      <c r="E39">
        <f t="shared" si="2"/>
        <v>31.357938718662957</v>
      </c>
    </row>
    <row r="40" spans="1:5">
      <c r="D40" t="s">
        <v>14</v>
      </c>
      <c r="E40">
        <f>+AVERAGE(E34:E39)</f>
        <v>26.435574355881613</v>
      </c>
    </row>
    <row r="41" spans="1:5">
      <c r="D41" t="s">
        <v>15</v>
      </c>
      <c r="E41">
        <f>+STDEV(E34:E39)</f>
        <v>4.5226156057787286</v>
      </c>
    </row>
    <row r="42" spans="1:5">
      <c r="D42" t="s">
        <v>16</v>
      </c>
      <c r="E42">
        <f>+(E41)/SQRT(6)</f>
        <v>1.8463500894843543</v>
      </c>
    </row>
    <row r="43" spans="1:5">
      <c r="D43" t="s">
        <v>17</v>
      </c>
      <c r="E43">
        <f>+(E42/E40)*100</f>
        <v>6.9843388482064981</v>
      </c>
    </row>
    <row r="46" spans="1:5">
      <c r="A46" t="s">
        <v>3</v>
      </c>
    </row>
    <row r="47" spans="1:5">
      <c r="A47" t="s">
        <v>31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5.7</v>
      </c>
      <c r="C49">
        <v>0.55700000000000005</v>
      </c>
      <c r="D49">
        <v>40</v>
      </c>
      <c r="E49">
        <f>+((C49/0.718)*(10)*((D49/B49)))*0.9</f>
        <v>48.995748423984757</v>
      </c>
    </row>
    <row r="50" spans="1:5">
      <c r="A50">
        <v>2</v>
      </c>
      <c r="B50">
        <v>5.6</v>
      </c>
      <c r="C50">
        <v>0.33100000000000002</v>
      </c>
      <c r="D50">
        <v>38</v>
      </c>
      <c r="E50">
        <f t="shared" ref="E50:E53" si="3">+((C50/0.718)*(10)*((D50/B50)))*0.9</f>
        <v>28.154098686828501</v>
      </c>
    </row>
    <row r="51" spans="1:5">
      <c r="A51">
        <v>3</v>
      </c>
      <c r="B51">
        <v>3.9</v>
      </c>
      <c r="C51">
        <v>0.24099999999999999</v>
      </c>
      <c r="D51">
        <v>40</v>
      </c>
      <c r="E51">
        <f t="shared" si="3"/>
        <v>30.983501178487256</v>
      </c>
    </row>
    <row r="52" spans="1:5">
      <c r="A52">
        <v>4</v>
      </c>
      <c r="B52">
        <v>4.3</v>
      </c>
      <c r="C52">
        <v>0.16200000000000001</v>
      </c>
      <c r="D52">
        <v>38</v>
      </c>
      <c r="E52">
        <f t="shared" si="3"/>
        <v>17.945196605558074</v>
      </c>
    </row>
    <row r="53" spans="1:5">
      <c r="A53">
        <v>5</v>
      </c>
      <c r="B53">
        <v>2.1</v>
      </c>
      <c r="C53">
        <v>0.23899999999999999</v>
      </c>
      <c r="D53">
        <v>40</v>
      </c>
      <c r="E53">
        <f t="shared" si="3"/>
        <v>57.063270990847599</v>
      </c>
    </row>
    <row r="54" spans="1:5">
      <c r="A54" t="s">
        <v>18</v>
      </c>
      <c r="B54" t="s">
        <v>18</v>
      </c>
      <c r="C54" t="s">
        <v>18</v>
      </c>
      <c r="D54" t="s">
        <v>18</v>
      </c>
      <c r="E54" t="s">
        <v>18</v>
      </c>
    </row>
    <row r="55" spans="1:5">
      <c r="D55" t="s">
        <v>14</v>
      </c>
      <c r="E55">
        <f>+AVERAGE(E49:E54)</f>
        <v>36.628363177141239</v>
      </c>
    </row>
    <row r="56" spans="1:5">
      <c r="D56" t="s">
        <v>15</v>
      </c>
      <c r="E56">
        <f>+STDEV(E49:E54)</f>
        <v>15.994342859083526</v>
      </c>
    </row>
    <row r="57" spans="1:5">
      <c r="D57" t="s">
        <v>16</v>
      </c>
      <c r="E57">
        <f>+(E56)/SQRT(6)</f>
        <v>6.5296631293137448</v>
      </c>
    </row>
    <row r="58" spans="1:5">
      <c r="D58" t="s">
        <v>17</v>
      </c>
      <c r="E58">
        <f>+(E57/E55)*100</f>
        <v>17.826794764852416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32</v>
      </c>
      <c r="C4" t="s">
        <v>4</v>
      </c>
      <c r="G4" t="s">
        <v>5</v>
      </c>
      <c r="H4" t="s">
        <v>27</v>
      </c>
      <c r="I4" t="s">
        <v>28</v>
      </c>
      <c r="J4" t="s">
        <v>29</v>
      </c>
    </row>
    <row r="5" spans="1:10">
      <c r="A5" t="s">
        <v>7</v>
      </c>
      <c r="E5" t="s">
        <v>8</v>
      </c>
      <c r="G5">
        <v>0</v>
      </c>
      <c r="H5">
        <v>3</v>
      </c>
      <c r="I5">
        <v>7</v>
      </c>
      <c r="J5">
        <v>5.4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4</v>
      </c>
      <c r="I6">
        <v>8</v>
      </c>
      <c r="J6">
        <v>6.79</v>
      </c>
    </row>
    <row r="7" spans="1:10">
      <c r="A7">
        <v>1</v>
      </c>
      <c r="B7">
        <v>3.7</v>
      </c>
      <c r="C7">
        <v>2.3E-2</v>
      </c>
      <c r="D7">
        <v>18</v>
      </c>
      <c r="E7">
        <f>+((C7/0.718)*(10)*((D7/B7)))*0.9</f>
        <v>1.4025446058872246</v>
      </c>
      <c r="G7">
        <v>2</v>
      </c>
      <c r="H7">
        <v>7</v>
      </c>
      <c r="I7">
        <v>9</v>
      </c>
      <c r="J7">
        <v>8.26</v>
      </c>
    </row>
    <row r="8" spans="1:10">
      <c r="A8">
        <v>2</v>
      </c>
      <c r="B8">
        <v>2.7</v>
      </c>
      <c r="C8">
        <v>3.6999999999999998E-2</v>
      </c>
      <c r="D8">
        <v>40</v>
      </c>
      <c r="E8">
        <f t="shared" ref="E8:E11" si="0">+((C8/0.718)*(10)*((D8/B8)))*0.9</f>
        <v>6.8709377901578454</v>
      </c>
      <c r="G8">
        <v>3</v>
      </c>
      <c r="H8">
        <v>5</v>
      </c>
      <c r="I8">
        <v>9</v>
      </c>
      <c r="J8">
        <v>7.37</v>
      </c>
    </row>
    <row r="9" spans="1:10">
      <c r="A9">
        <v>3</v>
      </c>
      <c r="B9">
        <v>5.4</v>
      </c>
      <c r="C9">
        <v>1.4E-2</v>
      </c>
      <c r="D9">
        <v>35</v>
      </c>
      <c r="E9">
        <f t="shared" si="0"/>
        <v>1.137418755803157</v>
      </c>
    </row>
    <row r="10" spans="1:10">
      <c r="A10">
        <v>4</v>
      </c>
      <c r="B10">
        <v>3.1</v>
      </c>
      <c r="C10" t="s">
        <v>18</v>
      </c>
      <c r="D10">
        <v>35</v>
      </c>
      <c r="E10" t="s">
        <v>18</v>
      </c>
    </row>
    <row r="11" spans="1:10">
      <c r="A11">
        <v>5</v>
      </c>
      <c r="B11">
        <v>5</v>
      </c>
      <c r="C11">
        <v>0.128</v>
      </c>
      <c r="D11">
        <v>38</v>
      </c>
      <c r="E11">
        <f t="shared" si="0"/>
        <v>12.193871866295265</v>
      </c>
    </row>
    <row r="12" spans="1:10">
      <c r="A12">
        <v>6</v>
      </c>
      <c r="B12">
        <v>5.5</v>
      </c>
      <c r="C12">
        <v>0.53700000000000003</v>
      </c>
      <c r="D12">
        <v>30</v>
      </c>
      <c r="E12" t="s">
        <v>18</v>
      </c>
    </row>
    <row r="13" spans="1:10">
      <c r="D13" t="s">
        <v>14</v>
      </c>
      <c r="E13">
        <f>+AVERAGE(E7:E12)</f>
        <v>5.4011932545358725</v>
      </c>
    </row>
    <row r="14" spans="1:10">
      <c r="D14" t="s">
        <v>15</v>
      </c>
      <c r="E14">
        <f>+STDEV(E7:E12)</f>
        <v>5.2430778401630729</v>
      </c>
    </row>
    <row r="15" spans="1:10">
      <c r="D15" t="s">
        <v>16</v>
      </c>
      <c r="E15">
        <f>+(E14)/SQRT(6)</f>
        <v>2.1404775650155381</v>
      </c>
    </row>
    <row r="16" spans="1:10">
      <c r="D16" t="s">
        <v>17</v>
      </c>
      <c r="E16">
        <f>+(E15/E13)*100</f>
        <v>39.629716326442953</v>
      </c>
    </row>
    <row r="17" spans="1:5">
      <c r="A17" t="s">
        <v>3</v>
      </c>
    </row>
    <row r="18" spans="1:5">
      <c r="A18" t="s">
        <v>19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5</v>
      </c>
      <c r="C20">
        <v>6.2E-2</v>
      </c>
      <c r="D20">
        <v>38</v>
      </c>
      <c r="E20">
        <f>+((C20/0.718)*(10)*((D20/B20)))*0.9</f>
        <v>5.9064066852367691</v>
      </c>
    </row>
    <row r="21" spans="1:5">
      <c r="A21">
        <v>2</v>
      </c>
      <c r="B21">
        <v>4.0999999999999996</v>
      </c>
      <c r="C21">
        <v>6.2E-2</v>
      </c>
      <c r="D21">
        <v>40</v>
      </c>
      <c r="E21">
        <f t="shared" ref="E21:E25" si="1">+((C21/0.718)*(10)*((D21/B21)))*0.9</f>
        <v>7.5820368231537492</v>
      </c>
    </row>
    <row r="22" spans="1:5">
      <c r="A22">
        <v>3</v>
      </c>
      <c r="B22">
        <v>5.5</v>
      </c>
      <c r="C22">
        <v>0.13400000000000001</v>
      </c>
      <c r="D22">
        <v>40</v>
      </c>
      <c r="E22">
        <f t="shared" si="1"/>
        <v>12.215750822993165</v>
      </c>
    </row>
    <row r="23" spans="1:5">
      <c r="A23">
        <v>4</v>
      </c>
      <c r="B23">
        <v>3.7</v>
      </c>
      <c r="C23">
        <v>0</v>
      </c>
      <c r="D23">
        <v>42</v>
      </c>
      <c r="E23">
        <f t="shared" si="1"/>
        <v>0</v>
      </c>
    </row>
    <row r="24" spans="1:5">
      <c r="A24">
        <v>5</v>
      </c>
      <c r="B24">
        <v>6.8</v>
      </c>
      <c r="C24">
        <v>0</v>
      </c>
      <c r="D24">
        <v>40</v>
      </c>
      <c r="E24">
        <f t="shared" si="1"/>
        <v>0</v>
      </c>
    </row>
    <row r="25" spans="1:5">
      <c r="A25">
        <v>6</v>
      </c>
      <c r="B25">
        <v>5.6</v>
      </c>
      <c r="C25">
        <v>0.16800000000000001</v>
      </c>
      <c r="D25">
        <v>40</v>
      </c>
      <c r="E25">
        <f t="shared" si="1"/>
        <v>15.041782729805018</v>
      </c>
    </row>
    <row r="26" spans="1:5">
      <c r="D26" t="s">
        <v>14</v>
      </c>
      <c r="E26">
        <f>+AVERAGE(E20:E25)</f>
        <v>6.7909961768647831</v>
      </c>
    </row>
    <row r="27" spans="1:5">
      <c r="D27" t="s">
        <v>15</v>
      </c>
      <c r="E27">
        <f>+STDEV(E20:E25)</f>
        <v>6.1829918928304464</v>
      </c>
    </row>
    <row r="28" spans="1:5">
      <c r="D28" t="s">
        <v>16</v>
      </c>
      <c r="E28">
        <f>+(E27)/SQRT(6)</f>
        <v>2.5241958701999545</v>
      </c>
    </row>
    <row r="29" spans="1:5">
      <c r="D29" t="s">
        <v>17</v>
      </c>
      <c r="E29">
        <f>+(E28/E26)*100</f>
        <v>37.169743649676249</v>
      </c>
    </row>
    <row r="30" spans="1:5">
      <c r="D30" t="s">
        <v>18</v>
      </c>
      <c r="E30" t="s">
        <v>18</v>
      </c>
    </row>
    <row r="31" spans="1:5">
      <c r="A31" t="s">
        <v>3</v>
      </c>
    </row>
    <row r="32" spans="1:5">
      <c r="A32" t="s">
        <v>30</v>
      </c>
    </row>
    <row r="33" spans="1:6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6">
      <c r="A34">
        <v>1</v>
      </c>
      <c r="B34">
        <v>5.5</v>
      </c>
      <c r="C34">
        <v>8.5000000000000006E-2</v>
      </c>
      <c r="D34">
        <v>40</v>
      </c>
      <c r="E34">
        <f>+((C34/0.718)*(10)*((D34/B34)))*0.9</f>
        <v>7.7487971638389466</v>
      </c>
    </row>
    <row r="35" spans="1:6">
      <c r="A35">
        <v>2</v>
      </c>
      <c r="B35">
        <v>4.0999999999999996</v>
      </c>
      <c r="C35">
        <v>6.7000000000000004E-2</v>
      </c>
      <c r="D35">
        <v>40</v>
      </c>
      <c r="E35">
        <f t="shared" ref="E35:E39" si="2">+((C35/0.718)*(10)*((D35/B35)))*0.9</f>
        <v>8.1934914056661476</v>
      </c>
    </row>
    <row r="36" spans="1:6">
      <c r="A36">
        <v>3</v>
      </c>
      <c r="B36">
        <v>6.7</v>
      </c>
      <c r="C36">
        <v>0.17799999999999999</v>
      </c>
      <c r="D36">
        <v>43</v>
      </c>
      <c r="E36">
        <f t="shared" si="2"/>
        <v>14.319627489294472</v>
      </c>
    </row>
    <row r="37" spans="1:6">
      <c r="A37">
        <v>4</v>
      </c>
      <c r="B37">
        <v>5.0999999999999996</v>
      </c>
      <c r="C37">
        <v>3.0000000000000001E-3</v>
      </c>
      <c r="D37">
        <v>44</v>
      </c>
      <c r="E37" t="s">
        <v>18</v>
      </c>
      <c r="F37" t="s">
        <v>33</v>
      </c>
    </row>
    <row r="38" spans="1:6">
      <c r="A38">
        <v>5</v>
      </c>
      <c r="B38">
        <v>4.0999999999999996</v>
      </c>
      <c r="C38">
        <v>4.7E-2</v>
      </c>
      <c r="D38">
        <v>39</v>
      </c>
      <c r="E38">
        <f t="shared" si="2"/>
        <v>5.6039812487261367</v>
      </c>
    </row>
    <row r="39" spans="1:6">
      <c r="A39">
        <v>6</v>
      </c>
      <c r="B39">
        <v>3.7</v>
      </c>
      <c r="C39">
        <v>0.04</v>
      </c>
      <c r="D39">
        <v>40</v>
      </c>
      <c r="E39">
        <f t="shared" si="2"/>
        <v>5.4204622449747806</v>
      </c>
    </row>
    <row r="40" spans="1:6">
      <c r="D40" t="s">
        <v>14</v>
      </c>
      <c r="E40">
        <f>+AVERAGE(E34:E39)</f>
        <v>8.2572719105000978</v>
      </c>
    </row>
    <row r="41" spans="1:6">
      <c r="D41" t="s">
        <v>15</v>
      </c>
      <c r="E41">
        <f>+STDEV(E34:E39)</f>
        <v>3.6090930335335991</v>
      </c>
    </row>
    <row r="42" spans="1:6">
      <c r="D42" t="s">
        <v>16</v>
      </c>
      <c r="E42">
        <f>+(E41)/SQRT(6)</f>
        <v>1.4734060610651294</v>
      </c>
    </row>
    <row r="43" spans="1:6">
      <c r="D43" t="s">
        <v>17</v>
      </c>
      <c r="E43">
        <f>+(E42/E40)*100</f>
        <v>17.843739155440907</v>
      </c>
    </row>
    <row r="46" spans="1:6">
      <c r="A46" t="s">
        <v>3</v>
      </c>
    </row>
    <row r="47" spans="1:6">
      <c r="A47" t="s">
        <v>31</v>
      </c>
    </row>
    <row r="48" spans="1:6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4.5</v>
      </c>
      <c r="C49">
        <v>7.5999999999999998E-2</v>
      </c>
      <c r="D49">
        <v>43</v>
      </c>
      <c r="E49">
        <f>+((C49/0.718)*(10)*((D49/B49)))*0.9</f>
        <v>9.103064066852367</v>
      </c>
    </row>
    <row r="50" spans="1:5">
      <c r="A50">
        <v>2</v>
      </c>
      <c r="B50">
        <v>5.5</v>
      </c>
      <c r="C50">
        <v>0.186</v>
      </c>
      <c r="D50">
        <v>40</v>
      </c>
      <c r="E50">
        <f t="shared" ref="E50:E54" si="3">+((C50/0.718)*(10)*((D50/B50)))*0.9</f>
        <v>16.956191440871109</v>
      </c>
    </row>
    <row r="51" spans="1:5">
      <c r="A51">
        <v>3</v>
      </c>
      <c r="B51">
        <v>7</v>
      </c>
      <c r="C51">
        <v>6.6000000000000003E-2</v>
      </c>
      <c r="D51">
        <v>43</v>
      </c>
      <c r="E51">
        <f t="shared" si="3"/>
        <v>5.0819737365698385</v>
      </c>
    </row>
    <row r="52" spans="1:5">
      <c r="A52">
        <v>4</v>
      </c>
      <c r="B52">
        <v>4.7</v>
      </c>
      <c r="C52">
        <v>4.7E-2</v>
      </c>
      <c r="D52">
        <v>40</v>
      </c>
      <c r="E52">
        <f t="shared" si="3"/>
        <v>5.013927576601672</v>
      </c>
    </row>
    <row r="53" spans="1:5">
      <c r="A53">
        <v>5</v>
      </c>
      <c r="B53">
        <v>3</v>
      </c>
      <c r="C53">
        <v>0.03</v>
      </c>
      <c r="D53">
        <v>40</v>
      </c>
      <c r="E53">
        <f t="shared" si="3"/>
        <v>5.013927576601672</v>
      </c>
    </row>
    <row r="54" spans="1:5">
      <c r="A54">
        <v>6</v>
      </c>
      <c r="B54">
        <v>4.5999999999999996</v>
      </c>
      <c r="C54">
        <v>2.8000000000000001E-2</v>
      </c>
      <c r="D54">
        <v>40</v>
      </c>
      <c r="E54">
        <f t="shared" si="3"/>
        <v>3.051955916192322</v>
      </c>
    </row>
    <row r="55" spans="1:5">
      <c r="D55" t="s">
        <v>14</v>
      </c>
      <c r="E55">
        <f>+AVERAGE(E49:E54)</f>
        <v>7.3701733856148302</v>
      </c>
    </row>
    <row r="56" spans="1:5">
      <c r="D56" t="s">
        <v>15</v>
      </c>
      <c r="E56">
        <f>+STDEV(E49:E54)</f>
        <v>5.0966910960135454</v>
      </c>
    </row>
    <row r="57" spans="1:5">
      <c r="D57" t="s">
        <v>16</v>
      </c>
      <c r="E57">
        <f>+(E56)/SQRT(6)</f>
        <v>2.0807154269699226</v>
      </c>
    </row>
    <row r="58" spans="1:5">
      <c r="D58" t="s">
        <v>17</v>
      </c>
      <c r="E58">
        <f>+(E57/E55)*100</f>
        <v>28.231566858807984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36"/>
  <sheetViews>
    <sheetView topLeftCell="E1" zoomScale="60" workbookViewId="0">
      <selection activeCell="E1" sqref="E1"/>
    </sheetView>
  </sheetViews>
  <sheetFormatPr baseColWidth="10" defaultRowHeight="12.75"/>
  <sheetData>
    <row r="1" spans="1:17">
      <c r="A1" t="s">
        <v>34</v>
      </c>
    </row>
    <row r="3" spans="1:17">
      <c r="A3" t="s">
        <v>35</v>
      </c>
      <c r="B3" t="s">
        <v>36</v>
      </c>
      <c r="C3" t="s">
        <v>37</v>
      </c>
      <c r="D3" t="s">
        <v>38</v>
      </c>
      <c r="E3" t="s">
        <v>39</v>
      </c>
    </row>
    <row r="4" spans="1:17">
      <c r="A4">
        <v>0</v>
      </c>
      <c r="B4">
        <v>41.76</v>
      </c>
      <c r="C4">
        <v>31</v>
      </c>
      <c r="D4">
        <v>25</v>
      </c>
      <c r="E4">
        <v>7.65</v>
      </c>
      <c r="O4" t="s">
        <v>40</v>
      </c>
      <c r="P4" t="s">
        <v>41</v>
      </c>
      <c r="Q4" t="s">
        <v>42</v>
      </c>
    </row>
    <row r="5" spans="1:17">
      <c r="A5">
        <v>1</v>
      </c>
      <c r="B5">
        <v>30.9</v>
      </c>
      <c r="C5">
        <v>31</v>
      </c>
      <c r="D5">
        <v>29</v>
      </c>
      <c r="E5">
        <v>30.19</v>
      </c>
      <c r="N5" t="s">
        <v>14</v>
      </c>
      <c r="O5">
        <f>+AVERAGE(B4:B7)</f>
        <v>27.29</v>
      </c>
      <c r="P5">
        <f>+AVERAGE(B17:B20)</f>
        <v>29.5</v>
      </c>
      <c r="Q5">
        <f>+AVERAGE(B33:B36)</f>
        <v>6.955000000000001</v>
      </c>
    </row>
    <row r="6" spans="1:17">
      <c r="A6">
        <v>2</v>
      </c>
      <c r="B6">
        <v>23.3</v>
      </c>
      <c r="C6">
        <v>41</v>
      </c>
      <c r="D6">
        <v>78</v>
      </c>
      <c r="E6">
        <v>19.2</v>
      </c>
      <c r="N6" t="s">
        <v>43</v>
      </c>
      <c r="O6">
        <v>30.9</v>
      </c>
      <c r="P6">
        <v>27</v>
      </c>
      <c r="Q6">
        <v>6.79</v>
      </c>
    </row>
    <row r="7" spans="1:17">
      <c r="A7">
        <v>3</v>
      </c>
      <c r="B7">
        <v>13.2</v>
      </c>
      <c r="C7">
        <v>22</v>
      </c>
      <c r="D7">
        <v>30</v>
      </c>
      <c r="N7" t="s">
        <v>44</v>
      </c>
      <c r="O7">
        <v>31</v>
      </c>
      <c r="P7">
        <v>17</v>
      </c>
      <c r="Q7">
        <v>24</v>
      </c>
    </row>
    <row r="8" spans="1:17">
      <c r="N8" t="s">
        <v>45</v>
      </c>
      <c r="O8">
        <v>29</v>
      </c>
      <c r="P8">
        <v>21</v>
      </c>
      <c r="Q8">
        <v>125</v>
      </c>
    </row>
    <row r="9" spans="1:17">
      <c r="N9" t="s">
        <v>46</v>
      </c>
      <c r="O9">
        <v>30.19</v>
      </c>
      <c r="P9">
        <v>24.5</v>
      </c>
      <c r="Q9">
        <v>44.6</v>
      </c>
    </row>
    <row r="16" spans="1:17">
      <c r="A16" t="s">
        <v>35</v>
      </c>
      <c r="B16" t="s">
        <v>47</v>
      </c>
      <c r="C16" t="s">
        <v>48</v>
      </c>
      <c r="D16" t="s">
        <v>49</v>
      </c>
      <c r="E16" t="s">
        <v>50</v>
      </c>
    </row>
    <row r="17" spans="1:17">
      <c r="A17">
        <v>0</v>
      </c>
      <c r="B17">
        <v>29</v>
      </c>
      <c r="C17">
        <v>17</v>
      </c>
      <c r="D17">
        <v>27</v>
      </c>
      <c r="E17">
        <v>31.5</v>
      </c>
    </row>
    <row r="18" spans="1:17">
      <c r="A18">
        <v>1</v>
      </c>
      <c r="B18">
        <v>27</v>
      </c>
      <c r="C18">
        <v>17</v>
      </c>
      <c r="D18">
        <v>21</v>
      </c>
      <c r="E18">
        <v>24.5</v>
      </c>
    </row>
    <row r="19" spans="1:17">
      <c r="A19">
        <v>2</v>
      </c>
      <c r="B19">
        <v>26</v>
      </c>
      <c r="C19">
        <v>24</v>
      </c>
      <c r="D19">
        <v>6</v>
      </c>
      <c r="E19">
        <v>28.2</v>
      </c>
    </row>
    <row r="20" spans="1:17">
      <c r="A20">
        <v>3</v>
      </c>
      <c r="B20">
        <v>36</v>
      </c>
      <c r="C20">
        <v>45</v>
      </c>
      <c r="D20">
        <v>3</v>
      </c>
      <c r="E20">
        <v>31.5</v>
      </c>
    </row>
    <row r="28" spans="1:17">
      <c r="L28" t="s">
        <v>51</v>
      </c>
      <c r="N28" t="s">
        <v>7</v>
      </c>
      <c r="O28" t="s">
        <v>40</v>
      </c>
      <c r="P28" t="s">
        <v>41</v>
      </c>
      <c r="Q28" t="s">
        <v>42</v>
      </c>
    </row>
    <row r="29" spans="1:17">
      <c r="N29">
        <v>25</v>
      </c>
      <c r="O29">
        <v>25</v>
      </c>
      <c r="P29">
        <v>27</v>
      </c>
      <c r="Q29">
        <v>75</v>
      </c>
    </row>
    <row r="30" spans="1:17">
      <c r="N30">
        <v>40</v>
      </c>
      <c r="O30">
        <v>41.76</v>
      </c>
      <c r="P30">
        <v>29</v>
      </c>
      <c r="Q30">
        <v>6.79</v>
      </c>
    </row>
    <row r="31" spans="1:17">
      <c r="N31">
        <v>50</v>
      </c>
      <c r="O31">
        <v>31</v>
      </c>
      <c r="P31">
        <v>17</v>
      </c>
      <c r="Q31">
        <v>10</v>
      </c>
    </row>
    <row r="32" spans="1:17">
      <c r="A32" t="s">
        <v>35</v>
      </c>
      <c r="B32" t="s">
        <v>52</v>
      </c>
      <c r="C32" t="s">
        <v>53</v>
      </c>
      <c r="D32" t="s">
        <v>54</v>
      </c>
      <c r="E32" t="s">
        <v>55</v>
      </c>
      <c r="N32">
        <v>65</v>
      </c>
      <c r="O32">
        <v>7.65</v>
      </c>
      <c r="P32">
        <v>31.5</v>
      </c>
      <c r="Q32">
        <v>40.799999999999997</v>
      </c>
    </row>
    <row r="33" spans="1:18">
      <c r="A33">
        <v>0</v>
      </c>
      <c r="B33">
        <v>5.4</v>
      </c>
      <c r="C33">
        <v>10</v>
      </c>
      <c r="D33">
        <v>75</v>
      </c>
      <c r="E33">
        <v>40.799999999999997</v>
      </c>
      <c r="R33" t="s">
        <v>18</v>
      </c>
    </row>
    <row r="34" spans="1:18">
      <c r="A34">
        <v>1</v>
      </c>
      <c r="B34">
        <v>6.79</v>
      </c>
      <c r="C34">
        <v>24</v>
      </c>
      <c r="D34">
        <v>125</v>
      </c>
      <c r="E34">
        <v>42.6</v>
      </c>
    </row>
    <row r="35" spans="1:18">
      <c r="A35">
        <v>2</v>
      </c>
      <c r="B35">
        <v>8.26</v>
      </c>
      <c r="C35">
        <v>31</v>
      </c>
      <c r="D35">
        <v>113</v>
      </c>
      <c r="E35">
        <v>48</v>
      </c>
    </row>
    <row r="36" spans="1:18">
      <c r="A36">
        <v>3</v>
      </c>
      <c r="B36">
        <v>7.37</v>
      </c>
      <c r="C36">
        <v>13</v>
      </c>
      <c r="D36">
        <v>122</v>
      </c>
      <c r="E36">
        <v>85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56</v>
      </c>
      <c r="C4" t="s">
        <v>57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26</v>
      </c>
      <c r="I5">
        <v>36</v>
      </c>
      <c r="J5">
        <v>31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24</v>
      </c>
      <c r="I6">
        <v>38</v>
      </c>
      <c r="J6">
        <v>31</v>
      </c>
    </row>
    <row r="7" spans="1:10">
      <c r="A7">
        <v>1</v>
      </c>
      <c r="B7">
        <v>3.9</v>
      </c>
      <c r="C7">
        <v>0.246</v>
      </c>
      <c r="D7">
        <v>40</v>
      </c>
      <c r="E7">
        <f>+((C7/0.413)*(10)*((D7/B7)))*0.9</f>
        <v>54.982305829763462</v>
      </c>
      <c r="G7">
        <v>2</v>
      </c>
      <c r="H7">
        <v>27</v>
      </c>
      <c r="I7">
        <v>58</v>
      </c>
      <c r="J7">
        <v>41</v>
      </c>
    </row>
    <row r="8" spans="1:10">
      <c r="A8">
        <v>2</v>
      </c>
      <c r="B8">
        <v>3.8</v>
      </c>
      <c r="C8">
        <v>0.14099999999999999</v>
      </c>
      <c r="D8">
        <v>40</v>
      </c>
      <c r="E8">
        <f t="shared" ref="E8:E12" si="0">+((C8/0.413)*(10)*((D8/B8)))*0.9</f>
        <v>32.343570791385247</v>
      </c>
      <c r="G8">
        <v>3</v>
      </c>
      <c r="H8">
        <v>20</v>
      </c>
      <c r="I8">
        <v>24</v>
      </c>
      <c r="J8">
        <v>22</v>
      </c>
    </row>
    <row r="9" spans="1:10">
      <c r="A9">
        <v>3</v>
      </c>
      <c r="B9">
        <v>5.4</v>
      </c>
      <c r="C9">
        <v>0.156</v>
      </c>
      <c r="D9">
        <v>38</v>
      </c>
      <c r="E9">
        <f t="shared" si="0"/>
        <v>23.922518159806295</v>
      </c>
    </row>
    <row r="10" spans="1:10">
      <c r="A10">
        <v>4</v>
      </c>
      <c r="B10">
        <v>4.4000000000000004</v>
      </c>
      <c r="C10">
        <v>9.1999999999999998E-2</v>
      </c>
      <c r="D10">
        <v>46</v>
      </c>
      <c r="E10">
        <f t="shared" si="0"/>
        <v>20.959718247853843</v>
      </c>
    </row>
    <row r="11" spans="1:10">
      <c r="A11">
        <v>5</v>
      </c>
      <c r="B11">
        <v>4.4000000000000004</v>
      </c>
      <c r="C11">
        <v>0.157</v>
      </c>
      <c r="D11">
        <v>40</v>
      </c>
      <c r="E11">
        <f t="shared" si="0"/>
        <v>31.10279550957517</v>
      </c>
    </row>
    <row r="12" spans="1:10">
      <c r="A12">
        <v>6</v>
      </c>
      <c r="B12">
        <v>3</v>
      </c>
      <c r="C12">
        <v>8.8999999999999996E-2</v>
      </c>
      <c r="D12">
        <v>40</v>
      </c>
      <c r="E12">
        <f t="shared" si="0"/>
        <v>25.859564164648909</v>
      </c>
    </row>
    <row r="13" spans="1:10">
      <c r="C13" t="s">
        <v>18</v>
      </c>
      <c r="D13" t="s">
        <v>14</v>
      </c>
      <c r="E13">
        <f>+AVERAGE(E7:E12)</f>
        <v>31.528412117172152</v>
      </c>
    </row>
    <row r="14" spans="1:10">
      <c r="C14" t="s">
        <v>18</v>
      </c>
      <c r="D14" t="s">
        <v>15</v>
      </c>
      <c r="E14">
        <f>+STDEV(E7:E12)</f>
        <v>12.268769404836224</v>
      </c>
    </row>
    <row r="15" spans="1:10">
      <c r="D15" t="s">
        <v>16</v>
      </c>
      <c r="E15">
        <f>+(E14)/SQRT(6)</f>
        <v>5.0087041356197348</v>
      </c>
    </row>
    <row r="16" spans="1:10">
      <c r="D16" t="s">
        <v>17</v>
      </c>
      <c r="E16">
        <f>+(E15/E13)*100</f>
        <v>15.886319035051283</v>
      </c>
    </row>
    <row r="17" spans="1:5">
      <c r="A17" t="s">
        <v>56</v>
      </c>
    </row>
    <row r="18" spans="1:5">
      <c r="A18" t="s">
        <v>19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5.54</v>
      </c>
      <c r="C20">
        <v>0.30499999999999999</v>
      </c>
      <c r="D20">
        <v>39</v>
      </c>
      <c r="E20">
        <f>+((C20/0.413)*(10)*((D20/B20)))*0.9</f>
        <v>46.789363729338028</v>
      </c>
    </row>
    <row r="21" spans="1:5">
      <c r="A21">
        <v>2</v>
      </c>
      <c r="B21">
        <v>4.3</v>
      </c>
      <c r="C21">
        <v>6.6000000000000003E-2</v>
      </c>
      <c r="D21">
        <v>42</v>
      </c>
      <c r="E21">
        <f t="shared" ref="E21:E25" si="1">+((C21/0.413)*(10)*((D21/B21)))*0.9</f>
        <v>14.048088293259756</v>
      </c>
    </row>
    <row r="22" spans="1:5">
      <c r="A22">
        <v>3</v>
      </c>
      <c r="B22">
        <v>7.2</v>
      </c>
      <c r="C22">
        <v>0.13100000000000001</v>
      </c>
      <c r="D22">
        <v>39</v>
      </c>
      <c r="E22">
        <f t="shared" si="1"/>
        <v>15.463075060532688</v>
      </c>
    </row>
    <row r="23" spans="1:5">
      <c r="A23">
        <v>4</v>
      </c>
      <c r="B23">
        <v>7.1</v>
      </c>
      <c r="C23">
        <v>0.26100000000000001</v>
      </c>
      <c r="D23">
        <v>45</v>
      </c>
      <c r="E23">
        <f t="shared" si="1"/>
        <v>36.048494355966312</v>
      </c>
    </row>
    <row r="24" spans="1:5">
      <c r="A24">
        <v>5</v>
      </c>
      <c r="B24">
        <v>3</v>
      </c>
      <c r="C24">
        <v>0.192</v>
      </c>
      <c r="D24">
        <v>39</v>
      </c>
      <c r="E24">
        <f t="shared" si="1"/>
        <v>54.392251815980636</v>
      </c>
    </row>
    <row r="25" spans="1:5">
      <c r="A25">
        <v>6</v>
      </c>
      <c r="B25">
        <v>5.2</v>
      </c>
      <c r="C25">
        <v>0.114</v>
      </c>
      <c r="D25">
        <v>42</v>
      </c>
      <c r="E25">
        <f t="shared" si="1"/>
        <v>20.065189048239898</v>
      </c>
    </row>
    <row r="26" spans="1:5">
      <c r="C26" t="s">
        <v>18</v>
      </c>
      <c r="D26" t="s">
        <v>14</v>
      </c>
      <c r="E26">
        <f>+AVERAGE(E20:E25)</f>
        <v>31.13441038388622</v>
      </c>
    </row>
    <row r="27" spans="1:5">
      <c r="C27" t="s">
        <v>18</v>
      </c>
      <c r="D27" t="s">
        <v>15</v>
      </c>
      <c r="E27">
        <f>+STDEV(E20:E25)</f>
        <v>17.147674991044823</v>
      </c>
    </row>
    <row r="28" spans="1:5">
      <c r="D28" t="s">
        <v>16</v>
      </c>
      <c r="E28">
        <f>+(E27)/SQRT(6)</f>
        <v>7.0005090005239872</v>
      </c>
    </row>
    <row r="29" spans="1:5">
      <c r="D29" t="s">
        <v>17</v>
      </c>
      <c r="E29">
        <f>+(E28/E26)*100</f>
        <v>22.484797091732105</v>
      </c>
    </row>
    <row r="31" spans="1:5">
      <c r="A31" t="s">
        <v>56</v>
      </c>
      <c r="C31" t="s">
        <v>18</v>
      </c>
      <c r="D31" t="s">
        <v>18</v>
      </c>
      <c r="E31" t="s">
        <v>18</v>
      </c>
    </row>
    <row r="32" spans="1:5">
      <c r="A32" t="s">
        <v>30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6.2</v>
      </c>
      <c r="C34">
        <v>0.18</v>
      </c>
      <c r="D34">
        <v>40</v>
      </c>
      <c r="E34">
        <f t="shared" ref="E34:E39" si="2">+((C34/0.413)*(10)*((D34/B34)))*0.9</f>
        <v>25.306568772943841</v>
      </c>
    </row>
    <row r="35" spans="1:5">
      <c r="A35">
        <v>2</v>
      </c>
      <c r="B35">
        <v>5.6</v>
      </c>
      <c r="C35">
        <v>0.154</v>
      </c>
      <c r="D35">
        <v>42</v>
      </c>
      <c r="E35">
        <f t="shared" si="2"/>
        <v>25.16949152542373</v>
      </c>
    </row>
    <row r="36" spans="1:5">
      <c r="A36">
        <v>3</v>
      </c>
      <c r="B36">
        <v>6.2</v>
      </c>
      <c r="C36">
        <v>0.17699999999999999</v>
      </c>
      <c r="D36">
        <v>42</v>
      </c>
      <c r="E36">
        <f t="shared" si="2"/>
        <v>26.129032258064516</v>
      </c>
    </row>
    <row r="37" spans="1:5">
      <c r="A37">
        <v>4</v>
      </c>
      <c r="B37">
        <v>4.4000000000000004</v>
      </c>
      <c r="C37">
        <v>0.13800000000000001</v>
      </c>
      <c r="D37">
        <v>44</v>
      </c>
      <c r="E37">
        <f t="shared" si="2"/>
        <v>30.0726392251816</v>
      </c>
    </row>
    <row r="38" spans="1:5">
      <c r="A38">
        <v>5</v>
      </c>
      <c r="B38">
        <v>4.0999999999999996</v>
      </c>
      <c r="C38">
        <v>0.54</v>
      </c>
      <c r="D38">
        <v>40</v>
      </c>
      <c r="E38">
        <f t="shared" si="2"/>
        <v>114.80540955530624</v>
      </c>
    </row>
    <row r="39" spans="1:5">
      <c r="A39">
        <v>6</v>
      </c>
      <c r="B39">
        <v>5.7</v>
      </c>
      <c r="C39">
        <v>0.18099999999999999</v>
      </c>
      <c r="D39">
        <v>42</v>
      </c>
      <c r="E39">
        <f t="shared" si="2"/>
        <v>29.063336306868869</v>
      </c>
    </row>
    <row r="40" spans="1:5">
      <c r="C40" t="s">
        <v>18</v>
      </c>
      <c r="D40" t="s">
        <v>14</v>
      </c>
      <c r="E40">
        <f>+AVERAGE(E34:E39)</f>
        <v>41.757746273964798</v>
      </c>
    </row>
    <row r="41" spans="1:5">
      <c r="C41" t="s">
        <v>18</v>
      </c>
      <c r="D41" t="s">
        <v>15</v>
      </c>
      <c r="E41">
        <f>+STDEV(E34:E39)</f>
        <v>35.843323006054725</v>
      </c>
    </row>
    <row r="42" spans="1:5">
      <c r="D42" t="s">
        <v>16</v>
      </c>
      <c r="E42">
        <f>+(E41)/SQRT(6)</f>
        <v>14.632975341765894</v>
      </c>
    </row>
    <row r="43" spans="1:5">
      <c r="D43" t="s">
        <v>17</v>
      </c>
      <c r="E43">
        <f>+(E42/E40)*100</f>
        <v>35.04254095937474</v>
      </c>
    </row>
    <row r="46" spans="1:5">
      <c r="A46" t="s">
        <v>56</v>
      </c>
      <c r="C46" t="s">
        <v>18</v>
      </c>
      <c r="D46" t="s">
        <v>18</v>
      </c>
      <c r="E46" t="s">
        <v>18</v>
      </c>
    </row>
    <row r="47" spans="1:5">
      <c r="A47" t="s">
        <v>31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6.8</v>
      </c>
      <c r="C49">
        <v>0.124</v>
      </c>
      <c r="D49">
        <v>40</v>
      </c>
      <c r="E49">
        <f t="shared" ref="E49:E54" si="3">+((C49/0.413)*(10)*((D49/B49)))*0.9</f>
        <v>15.895171627973227</v>
      </c>
    </row>
    <row r="50" spans="1:5">
      <c r="A50">
        <v>2</v>
      </c>
      <c r="B50">
        <v>4</v>
      </c>
      <c r="C50">
        <v>8.2000000000000003E-2</v>
      </c>
      <c r="D50">
        <v>40</v>
      </c>
      <c r="E50">
        <f t="shared" si="3"/>
        <v>17.869249394673126</v>
      </c>
    </row>
    <row r="51" spans="1:5">
      <c r="A51">
        <v>3</v>
      </c>
      <c r="B51">
        <v>3.9</v>
      </c>
      <c r="C51">
        <v>7.4999999999999997E-2</v>
      </c>
      <c r="D51">
        <v>40</v>
      </c>
      <c r="E51">
        <f t="shared" si="3"/>
        <v>16.762898118830325</v>
      </c>
    </row>
    <row r="52" spans="1:5">
      <c r="A52">
        <v>4</v>
      </c>
      <c r="B52">
        <v>3.6</v>
      </c>
      <c r="C52">
        <v>7.4999999999999997E-2</v>
      </c>
      <c r="D52">
        <v>44</v>
      </c>
      <c r="E52">
        <f t="shared" si="3"/>
        <v>19.975786924939467</v>
      </c>
    </row>
    <row r="53" spans="1:5">
      <c r="A53">
        <v>5</v>
      </c>
      <c r="B53">
        <v>5.0999999999999996</v>
      </c>
      <c r="C53">
        <v>0.187</v>
      </c>
      <c r="D53">
        <v>40</v>
      </c>
      <c r="E53">
        <f t="shared" si="3"/>
        <v>31.961259079903151</v>
      </c>
    </row>
    <row r="54" spans="1:5">
      <c r="A54">
        <v>6</v>
      </c>
      <c r="B54">
        <v>4.7</v>
      </c>
      <c r="C54">
        <v>0.13800000000000001</v>
      </c>
      <c r="D54">
        <v>47</v>
      </c>
      <c r="E54">
        <f t="shared" si="3"/>
        <v>30.0726392251816</v>
      </c>
    </row>
    <row r="55" spans="1:5">
      <c r="C55" t="s">
        <v>18</v>
      </c>
      <c r="D55" t="s">
        <v>14</v>
      </c>
      <c r="E55">
        <f>+AVERAGE(E49:E54)</f>
        <v>22.089500728583484</v>
      </c>
    </row>
    <row r="56" spans="1:5">
      <c r="C56" t="s">
        <v>18</v>
      </c>
      <c r="D56" t="s">
        <v>15</v>
      </c>
      <c r="E56">
        <f>+STDEV(E49:E54)</f>
        <v>7.0739356646311098</v>
      </c>
    </row>
    <row r="57" spans="1:5">
      <c r="D57" t="s">
        <v>16</v>
      </c>
      <c r="E57">
        <f>+(E56)/SQRT(6)</f>
        <v>2.8879221419370014</v>
      </c>
    </row>
    <row r="58" spans="1:5">
      <c r="D58" t="s">
        <v>17</v>
      </c>
      <c r="E58">
        <f>+(E57/E55)*100</f>
        <v>13.07373207489508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60</v>
      </c>
      <c r="C4" t="s">
        <v>61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11</v>
      </c>
      <c r="I5">
        <v>23</v>
      </c>
      <c r="J5">
        <v>17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30</v>
      </c>
      <c r="I6">
        <v>3</v>
      </c>
      <c r="J6">
        <v>17</v>
      </c>
    </row>
    <row r="7" spans="1:10">
      <c r="A7">
        <v>1</v>
      </c>
      <c r="B7">
        <v>5.0999999999999996</v>
      </c>
      <c r="C7">
        <v>0.04</v>
      </c>
      <c r="D7">
        <v>35</v>
      </c>
      <c r="E7">
        <f>+((C7/0.276)*(10)*((D7/B7)))*0.9</f>
        <v>8.9514066496163682</v>
      </c>
      <c r="G7">
        <v>2</v>
      </c>
      <c r="H7">
        <v>20</v>
      </c>
      <c r="I7">
        <v>28</v>
      </c>
      <c r="J7">
        <v>24</v>
      </c>
    </row>
    <row r="8" spans="1:10">
      <c r="A8">
        <v>2</v>
      </c>
      <c r="B8">
        <v>4.9000000000000004</v>
      </c>
      <c r="C8">
        <v>2.7E-2</v>
      </c>
      <c r="D8">
        <v>40</v>
      </c>
      <c r="E8">
        <f t="shared" ref="E8:E12" si="0">+((C8/0.276)*(10)*((D8/B8)))*0.9</f>
        <v>7.187222715173025</v>
      </c>
      <c r="G8">
        <v>3</v>
      </c>
      <c r="H8">
        <v>40</v>
      </c>
      <c r="I8">
        <v>50</v>
      </c>
      <c r="J8">
        <v>45</v>
      </c>
    </row>
    <row r="9" spans="1:10">
      <c r="A9">
        <v>3</v>
      </c>
      <c r="B9">
        <v>5.2</v>
      </c>
      <c r="C9">
        <v>4.8000000000000001E-2</v>
      </c>
      <c r="D9">
        <v>40</v>
      </c>
      <c r="E9">
        <f t="shared" si="0"/>
        <v>12.040133779264213</v>
      </c>
    </row>
    <row r="10" spans="1:10">
      <c r="A10">
        <v>4</v>
      </c>
      <c r="B10">
        <v>5.7</v>
      </c>
      <c r="C10">
        <v>7.2999999999999995E-2</v>
      </c>
      <c r="D10">
        <v>40</v>
      </c>
      <c r="E10">
        <f t="shared" si="0"/>
        <v>16.704805491990843</v>
      </c>
    </row>
    <row r="11" spans="1:10">
      <c r="A11">
        <v>5</v>
      </c>
      <c r="B11">
        <v>1.6</v>
      </c>
      <c r="C11">
        <v>5.8999999999999997E-2</v>
      </c>
      <c r="D11">
        <v>40</v>
      </c>
      <c r="E11">
        <f t="shared" si="0"/>
        <v>48.097826086956516</v>
      </c>
    </row>
    <row r="12" spans="1:10">
      <c r="A12">
        <v>6</v>
      </c>
      <c r="B12">
        <v>4.0999999999999996</v>
      </c>
      <c r="C12">
        <v>3.5000000000000003E-2</v>
      </c>
      <c r="D12">
        <v>40</v>
      </c>
      <c r="E12">
        <f t="shared" si="0"/>
        <v>11.134676564156949</v>
      </c>
    </row>
    <row r="13" spans="1:10">
      <c r="C13" t="s">
        <v>18</v>
      </c>
      <c r="D13" t="s">
        <v>14</v>
      </c>
      <c r="E13">
        <f>+AVERAGE(E7:E12)</f>
        <v>17.35267854785965</v>
      </c>
    </row>
    <row r="14" spans="1:10">
      <c r="C14" t="s">
        <v>18</v>
      </c>
      <c r="D14" t="s">
        <v>15</v>
      </c>
      <c r="E14">
        <f>+STDEV(E7:E12)</f>
        <v>15.404469345482376</v>
      </c>
    </row>
    <row r="15" spans="1:10">
      <c r="D15" t="s">
        <v>16</v>
      </c>
      <c r="E15">
        <f>+(E14)/SQRT(6)</f>
        <v>6.2888482757961635</v>
      </c>
    </row>
    <row r="16" spans="1:10">
      <c r="D16" t="s">
        <v>17</v>
      </c>
      <c r="E16">
        <f>+(E15/E13)*100</f>
        <v>36.241369068476494</v>
      </c>
    </row>
    <row r="17" spans="1:5">
      <c r="A17" t="s">
        <v>60</v>
      </c>
    </row>
    <row r="18" spans="1:5">
      <c r="A18" t="s">
        <v>19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2.6</v>
      </c>
      <c r="C20">
        <v>3.5999999999999997E-2</v>
      </c>
      <c r="D20">
        <v>35</v>
      </c>
      <c r="E20">
        <f>+((C20/0.276)*(10)*((D20/B20)))*0.9</f>
        <v>15.802675585284277</v>
      </c>
    </row>
    <row r="21" spans="1:5">
      <c r="A21">
        <v>2</v>
      </c>
      <c r="B21">
        <v>3.5</v>
      </c>
      <c r="C21">
        <v>2.8000000000000001E-2</v>
      </c>
      <c r="D21">
        <v>40</v>
      </c>
      <c r="E21">
        <f t="shared" ref="E21:E25" si="1">+((C21/0.276)*(10)*((D21/B21)))*0.9</f>
        <v>10.434782608695651</v>
      </c>
    </row>
    <row r="22" spans="1:5">
      <c r="A22">
        <v>3</v>
      </c>
      <c r="B22">
        <v>4.3</v>
      </c>
      <c r="C22">
        <v>4.4999999999999998E-2</v>
      </c>
      <c r="D22">
        <v>40</v>
      </c>
      <c r="E22">
        <f t="shared" si="1"/>
        <v>13.650151668351869</v>
      </c>
    </row>
    <row r="23" spans="1:5">
      <c r="A23">
        <v>4</v>
      </c>
      <c r="B23">
        <v>3.9</v>
      </c>
      <c r="C23">
        <v>0.05</v>
      </c>
      <c r="D23">
        <v>40</v>
      </c>
      <c r="E23">
        <f t="shared" si="1"/>
        <v>16.722408026755858</v>
      </c>
    </row>
    <row r="24" spans="1:5">
      <c r="A24">
        <v>5</v>
      </c>
      <c r="B24">
        <v>5.2</v>
      </c>
      <c r="C24">
        <v>8.5999999999999993E-2</v>
      </c>
      <c r="D24">
        <v>40</v>
      </c>
      <c r="E24">
        <f t="shared" si="1"/>
        <v>21.571906354515047</v>
      </c>
    </row>
    <row r="25" spans="1:5">
      <c r="A25">
        <v>6</v>
      </c>
      <c r="B25">
        <v>3.1</v>
      </c>
      <c r="C25">
        <v>6.5000000000000002E-2</v>
      </c>
      <c r="D25">
        <v>40</v>
      </c>
      <c r="E25">
        <f t="shared" si="1"/>
        <v>27.349228611500696</v>
      </c>
    </row>
    <row r="26" spans="1:5">
      <c r="C26" t="s">
        <v>18</v>
      </c>
      <c r="D26" t="s">
        <v>14</v>
      </c>
      <c r="E26">
        <f>+AVERAGE(E20:E25)</f>
        <v>17.588525475850563</v>
      </c>
    </row>
    <row r="27" spans="1:5">
      <c r="C27" t="s">
        <v>18</v>
      </c>
      <c r="D27" t="s">
        <v>15</v>
      </c>
      <c r="E27">
        <f>+STDEV(E20:E25)</f>
        <v>6.0293431391988941</v>
      </c>
    </row>
    <row r="28" spans="1:5">
      <c r="D28" t="s">
        <v>16</v>
      </c>
      <c r="E28">
        <f>+(E27)/SQRT(6)</f>
        <v>2.4614690291979699</v>
      </c>
    </row>
    <row r="29" spans="1:5">
      <c r="D29" t="s">
        <v>17</v>
      </c>
      <c r="E29">
        <f>+(E28/E26)*100</f>
        <v>13.994743519447503</v>
      </c>
    </row>
    <row r="31" spans="1:5">
      <c r="A31" t="s">
        <v>60</v>
      </c>
      <c r="C31" t="s">
        <v>18</v>
      </c>
      <c r="D31" t="s">
        <v>18</v>
      </c>
      <c r="E31" t="s">
        <v>18</v>
      </c>
    </row>
    <row r="32" spans="1:5">
      <c r="A32" t="s">
        <v>30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3.1</v>
      </c>
      <c r="C34">
        <v>0.106</v>
      </c>
      <c r="D34">
        <v>38</v>
      </c>
      <c r="E34">
        <f>+((C34/0.276)*(10)*((D34/B34)))*0.9</f>
        <v>42.370266479663393</v>
      </c>
    </row>
    <row r="35" spans="1:5">
      <c r="A35">
        <v>2</v>
      </c>
      <c r="B35">
        <v>3.6</v>
      </c>
      <c r="C35">
        <v>7.1999999999999995E-2</v>
      </c>
      <c r="D35">
        <v>40</v>
      </c>
      <c r="E35">
        <f t="shared" ref="E35:E39" si="2">+((C35/0.276)*(10)*((D35/B35)))*0.9</f>
        <v>26.086956521739122</v>
      </c>
    </row>
    <row r="36" spans="1:5">
      <c r="A36">
        <v>3</v>
      </c>
      <c r="B36">
        <v>4.8</v>
      </c>
      <c r="C36">
        <v>4.3999999999999997E-2</v>
      </c>
      <c r="D36">
        <v>43</v>
      </c>
      <c r="E36">
        <f t="shared" si="2"/>
        <v>12.853260869565219</v>
      </c>
    </row>
    <row r="37" spans="1:5">
      <c r="A37">
        <v>4</v>
      </c>
      <c r="B37">
        <v>6.3</v>
      </c>
      <c r="C37">
        <v>8.6999999999999994E-2</v>
      </c>
      <c r="D37">
        <v>41</v>
      </c>
      <c r="E37">
        <f t="shared" si="2"/>
        <v>18.462732919254655</v>
      </c>
    </row>
    <row r="38" spans="1:5">
      <c r="A38">
        <v>5</v>
      </c>
      <c r="B38">
        <v>4.7</v>
      </c>
      <c r="C38">
        <v>0.1</v>
      </c>
      <c r="D38">
        <v>39</v>
      </c>
      <c r="E38">
        <f t="shared" si="2"/>
        <v>27.058279370952821</v>
      </c>
    </row>
    <row r="39" spans="1:5">
      <c r="A39">
        <v>6</v>
      </c>
      <c r="B39">
        <v>5.7</v>
      </c>
      <c r="C39">
        <v>9.1999999999999998E-2</v>
      </c>
      <c r="D39">
        <v>39</v>
      </c>
      <c r="E39">
        <f t="shared" si="2"/>
        <v>20.526315789473681</v>
      </c>
    </row>
    <row r="40" spans="1:5">
      <c r="C40" t="s">
        <v>18</v>
      </c>
      <c r="D40" t="s">
        <v>14</v>
      </c>
      <c r="E40">
        <f>+AVERAGE(E34:E39)</f>
        <v>24.559635325108147</v>
      </c>
    </row>
    <row r="41" spans="1:5">
      <c r="C41" t="s">
        <v>18</v>
      </c>
      <c r="D41" t="s">
        <v>15</v>
      </c>
      <c r="E41">
        <f>+STDEV(E34:E39)</f>
        <v>10.161432994863951</v>
      </c>
    </row>
    <row r="42" spans="1:5">
      <c r="D42" t="s">
        <v>16</v>
      </c>
      <c r="E42">
        <f>+(E41)/SQRT(6)</f>
        <v>4.1483876488162998</v>
      </c>
    </row>
    <row r="43" spans="1:5">
      <c r="D43" t="s">
        <v>17</v>
      </c>
      <c r="E43">
        <f>+(E42/E40)*100</f>
        <v>16.891079993257321</v>
      </c>
    </row>
    <row r="46" spans="1:5">
      <c r="A46" t="s">
        <v>60</v>
      </c>
      <c r="C46" t="s">
        <v>18</v>
      </c>
      <c r="D46" t="s">
        <v>18</v>
      </c>
      <c r="E46" t="s">
        <v>18</v>
      </c>
    </row>
    <row r="47" spans="1:5">
      <c r="A47" t="s">
        <v>31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4.7</v>
      </c>
      <c r="C49">
        <v>0.115</v>
      </c>
      <c r="D49">
        <v>43</v>
      </c>
      <c r="E49">
        <f>+((C49/0.276)*(10)*((D49/B49)))*0.9</f>
        <v>34.308510638297868</v>
      </c>
    </row>
    <row r="50" spans="1:5">
      <c r="A50">
        <v>2</v>
      </c>
      <c r="B50">
        <v>4.5</v>
      </c>
      <c r="C50">
        <v>0.1</v>
      </c>
      <c r="D50">
        <v>42</v>
      </c>
      <c r="E50">
        <f t="shared" ref="E50:E54" si="3">+((C50/0.276)*(10)*((D50/B50)))*0.9</f>
        <v>30.434782608695652</v>
      </c>
    </row>
    <row r="51" spans="1:5">
      <c r="A51">
        <v>3</v>
      </c>
      <c r="B51">
        <v>3.9</v>
      </c>
      <c r="C51">
        <v>0.128</v>
      </c>
      <c r="D51">
        <v>42</v>
      </c>
      <c r="E51">
        <f t="shared" si="3"/>
        <v>44.949832775919724</v>
      </c>
    </row>
    <row r="52" spans="1:5">
      <c r="A52">
        <v>4</v>
      </c>
      <c r="B52">
        <v>3.6</v>
      </c>
      <c r="C52">
        <v>0.152</v>
      </c>
      <c r="D52">
        <v>42</v>
      </c>
      <c r="E52">
        <f t="shared" si="3"/>
        <v>57.826086956521721</v>
      </c>
    </row>
    <row r="53" spans="1:5">
      <c r="A53">
        <v>5</v>
      </c>
      <c r="B53">
        <v>4.7</v>
      </c>
      <c r="C53">
        <v>0.14299999999999999</v>
      </c>
      <c r="D53">
        <v>42</v>
      </c>
      <c r="E53">
        <f t="shared" si="3"/>
        <v>41.669750231267336</v>
      </c>
    </row>
    <row r="54" spans="1:5">
      <c r="A54">
        <v>6</v>
      </c>
      <c r="B54">
        <v>3.1</v>
      </c>
      <c r="C54">
        <v>0.158</v>
      </c>
      <c r="D54">
        <v>40</v>
      </c>
      <c r="E54">
        <f t="shared" si="3"/>
        <v>66.479663394109394</v>
      </c>
    </row>
    <row r="55" spans="1:5">
      <c r="C55" t="s">
        <v>18</v>
      </c>
      <c r="D55" t="s">
        <v>14</v>
      </c>
      <c r="E55">
        <f>+AVERAGE(E49:E54)</f>
        <v>45.944771100801951</v>
      </c>
    </row>
    <row r="56" spans="1:5">
      <c r="C56" t="s">
        <v>18</v>
      </c>
      <c r="D56" t="s">
        <v>15</v>
      </c>
      <c r="E56">
        <f>+STDEV(E49:E54)</f>
        <v>13.842510424362285</v>
      </c>
    </row>
    <row r="57" spans="1:5">
      <c r="D57" t="s">
        <v>16</v>
      </c>
      <c r="E57">
        <f>+(E56)/SQRT(6)</f>
        <v>5.6511812164741064</v>
      </c>
    </row>
    <row r="58" spans="1:5">
      <c r="D58" t="s">
        <v>17</v>
      </c>
      <c r="E58">
        <f>+(E57/E55)*100</f>
        <v>12.29994421797319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62</v>
      </c>
      <c r="C4" t="s">
        <v>61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6</v>
      </c>
      <c r="I5">
        <v>14</v>
      </c>
      <c r="J5">
        <v>10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21</v>
      </c>
      <c r="I6">
        <v>27</v>
      </c>
      <c r="J6">
        <v>24</v>
      </c>
    </row>
    <row r="7" spans="1:10">
      <c r="A7">
        <v>1</v>
      </c>
      <c r="B7">
        <v>3.3</v>
      </c>
      <c r="C7">
        <v>0.04</v>
      </c>
      <c r="D7">
        <v>37</v>
      </c>
      <c r="E7">
        <f>+((C7/0.151)*(10)*((D7/B7)))*0.9</f>
        <v>26.730885009030711</v>
      </c>
      <c r="G7">
        <v>2</v>
      </c>
      <c r="H7">
        <v>23</v>
      </c>
      <c r="I7">
        <v>39</v>
      </c>
      <c r="J7">
        <v>31</v>
      </c>
    </row>
    <row r="8" spans="1:10">
      <c r="A8">
        <v>2</v>
      </c>
      <c r="B8">
        <v>3.4</v>
      </c>
      <c r="C8">
        <v>0</v>
      </c>
      <c r="D8">
        <v>39</v>
      </c>
      <c r="E8">
        <f t="shared" ref="E8:E12" si="0">+((C8/0.151)*(10)*((D8/B8)))*0.9</f>
        <v>0</v>
      </c>
      <c r="G8">
        <v>3</v>
      </c>
      <c r="H8">
        <v>11</v>
      </c>
      <c r="I8">
        <v>15</v>
      </c>
      <c r="J8">
        <v>13</v>
      </c>
    </row>
    <row r="9" spans="1:10">
      <c r="A9">
        <v>3</v>
      </c>
      <c r="B9">
        <v>4.5</v>
      </c>
      <c r="C9">
        <v>2.7E-2</v>
      </c>
      <c r="D9">
        <v>40</v>
      </c>
      <c r="E9">
        <f t="shared" si="0"/>
        <v>14.304635761589406</v>
      </c>
    </row>
    <row r="10" spans="1:10">
      <c r="A10">
        <v>4</v>
      </c>
      <c r="B10">
        <v>5.5</v>
      </c>
      <c r="C10">
        <v>7.0000000000000001E-3</v>
      </c>
      <c r="D10">
        <v>44</v>
      </c>
      <c r="E10">
        <f t="shared" si="0"/>
        <v>3.3377483443708611</v>
      </c>
    </row>
    <row r="11" spans="1:10">
      <c r="A11">
        <v>5</v>
      </c>
      <c r="B11">
        <v>5.5</v>
      </c>
      <c r="C11">
        <v>2.8000000000000001E-2</v>
      </c>
      <c r="D11">
        <v>42</v>
      </c>
      <c r="E11">
        <f t="shared" si="0"/>
        <v>12.74413004214329</v>
      </c>
    </row>
    <row r="12" spans="1:10">
      <c r="A12">
        <v>6</v>
      </c>
      <c r="B12">
        <v>4.4000000000000004</v>
      </c>
      <c r="C12">
        <v>1.2E-2</v>
      </c>
      <c r="D12">
        <v>43</v>
      </c>
      <c r="E12">
        <f t="shared" si="0"/>
        <v>6.9897652016857315</v>
      </c>
    </row>
    <row r="13" spans="1:10">
      <c r="C13" t="s">
        <v>18</v>
      </c>
      <c r="D13" t="s">
        <v>14</v>
      </c>
      <c r="E13">
        <f>+AVERAGE(E7:E12)</f>
        <v>10.684527393136667</v>
      </c>
    </row>
    <row r="14" spans="1:10">
      <c r="C14" t="s">
        <v>18</v>
      </c>
      <c r="D14" t="s">
        <v>15</v>
      </c>
      <c r="E14">
        <f>+STDEV(E7:E12)</f>
        <v>9.5563413089502482</v>
      </c>
    </row>
    <row r="15" spans="1:10">
      <c r="D15" t="s">
        <v>16</v>
      </c>
      <c r="E15">
        <f>+(E14)/SQRT(6)</f>
        <v>3.9013600024681341</v>
      </c>
    </row>
    <row r="16" spans="1:10">
      <c r="D16" t="s">
        <v>17</v>
      </c>
      <c r="E16">
        <f>+(E15/E13)*100</f>
        <v>36.514109224655265</v>
      </c>
    </row>
    <row r="17" spans="1:5">
      <c r="A17" t="s">
        <v>60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4.2</v>
      </c>
      <c r="C20">
        <v>1.6E-2</v>
      </c>
      <c r="D20">
        <v>64</v>
      </c>
      <c r="E20">
        <f>+((C20/0.151)*(10)*((D20/B20)))*0.9</f>
        <v>14.531693472090826</v>
      </c>
    </row>
    <row r="21" spans="1:5">
      <c r="A21">
        <v>2</v>
      </c>
      <c r="B21">
        <v>4</v>
      </c>
      <c r="C21">
        <v>5.2999999999999999E-2</v>
      </c>
      <c r="D21">
        <v>40</v>
      </c>
      <c r="E21">
        <f t="shared" ref="E21:E25" si="1">+((C21/0.151)*(10)*((D21/B21)))*0.9</f>
        <v>31.589403973509938</v>
      </c>
    </row>
    <row r="22" spans="1:5">
      <c r="A22">
        <v>3</v>
      </c>
      <c r="B22">
        <v>5.2</v>
      </c>
      <c r="C22">
        <v>0.06</v>
      </c>
      <c r="D22">
        <v>40</v>
      </c>
      <c r="E22">
        <f t="shared" si="1"/>
        <v>27.508914926133468</v>
      </c>
    </row>
    <row r="23" spans="1:5">
      <c r="A23">
        <v>4</v>
      </c>
      <c r="B23">
        <v>4.2</v>
      </c>
      <c r="C23">
        <v>3.2000000000000001E-2</v>
      </c>
      <c r="D23">
        <v>40</v>
      </c>
      <c r="E23">
        <f t="shared" si="1"/>
        <v>18.164616840113531</v>
      </c>
    </row>
    <row r="24" spans="1:5">
      <c r="A24">
        <v>5</v>
      </c>
      <c r="B24">
        <v>5.4</v>
      </c>
      <c r="C24">
        <v>7.0000000000000007E-2</v>
      </c>
      <c r="D24">
        <v>43</v>
      </c>
      <c r="E24">
        <f t="shared" si="1"/>
        <v>33.222958057395147</v>
      </c>
    </row>
    <row r="25" spans="1:5">
      <c r="A25">
        <v>6</v>
      </c>
      <c r="B25">
        <v>3.8</v>
      </c>
      <c r="C25">
        <v>3.5000000000000003E-2</v>
      </c>
      <c r="D25">
        <v>40</v>
      </c>
      <c r="E25">
        <f t="shared" si="1"/>
        <v>21.958870686650407</v>
      </c>
    </row>
    <row r="26" spans="1:5">
      <c r="C26" t="s">
        <v>18</v>
      </c>
      <c r="D26" t="s">
        <v>14</v>
      </c>
      <c r="E26">
        <f>+AVERAGE(E20:E25)</f>
        <v>24.496076325982219</v>
      </c>
    </row>
    <row r="27" spans="1:5">
      <c r="C27" t="s">
        <v>18</v>
      </c>
      <c r="D27" t="s">
        <v>15</v>
      </c>
      <c r="E27">
        <f>+STDEV(E20:E25)</f>
        <v>7.5015288526564916</v>
      </c>
    </row>
    <row r="28" spans="1:5">
      <c r="D28" t="s">
        <v>16</v>
      </c>
      <c r="E28">
        <f>+(E27)/SQRT(6)</f>
        <v>3.0624863299623568</v>
      </c>
    </row>
    <row r="29" spans="1:5">
      <c r="D29" t="s">
        <v>17</v>
      </c>
      <c r="E29">
        <f>+(E28/E26)*100</f>
        <v>12.501946390141159</v>
      </c>
    </row>
    <row r="31" spans="1:5">
      <c r="A31" t="s">
        <v>60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4.4000000000000004</v>
      </c>
      <c r="C34">
        <v>0.13500000000000001</v>
      </c>
      <c r="D34">
        <v>39</v>
      </c>
      <c r="E34">
        <f>+((C34/0.151)*(10)*((D34/B34)))*0.9</f>
        <v>71.319987959060825</v>
      </c>
    </row>
    <row r="35" spans="1:5">
      <c r="A35">
        <v>2</v>
      </c>
      <c r="B35">
        <v>4</v>
      </c>
      <c r="C35">
        <v>5.8999999999999997E-2</v>
      </c>
      <c r="D35">
        <v>40</v>
      </c>
      <c r="E35">
        <f t="shared" ref="E35:E39" si="2">+((C35/0.151)*(10)*((D35/B35)))*0.9</f>
        <v>35.165562913907287</v>
      </c>
    </row>
    <row r="36" spans="1:5">
      <c r="A36">
        <v>3</v>
      </c>
      <c r="B36">
        <v>5.7</v>
      </c>
      <c r="C36">
        <v>2.7E-2</v>
      </c>
      <c r="D36">
        <v>38</v>
      </c>
      <c r="E36">
        <f t="shared" si="2"/>
        <v>10.728476821192052</v>
      </c>
    </row>
    <row r="37" spans="1:5">
      <c r="A37">
        <v>4</v>
      </c>
      <c r="B37">
        <v>4.0999999999999996</v>
      </c>
      <c r="C37">
        <v>3.5000000000000003E-2</v>
      </c>
      <c r="D37">
        <v>39</v>
      </c>
      <c r="E37">
        <f t="shared" si="2"/>
        <v>19.843320949765797</v>
      </c>
    </row>
    <row r="38" spans="1:5">
      <c r="A38">
        <v>5</v>
      </c>
      <c r="B38">
        <v>4.8</v>
      </c>
      <c r="C38">
        <v>4.9000000000000002E-2</v>
      </c>
      <c r="D38">
        <v>34</v>
      </c>
      <c r="E38">
        <f t="shared" si="2"/>
        <v>20.687086092715237</v>
      </c>
    </row>
    <row r="39" spans="1:5">
      <c r="A39">
        <v>6</v>
      </c>
      <c r="B39">
        <v>4.0999999999999996</v>
      </c>
      <c r="C39">
        <v>5.5E-2</v>
      </c>
      <c r="D39">
        <v>40</v>
      </c>
      <c r="E39">
        <f t="shared" si="2"/>
        <v>31.981909223065749</v>
      </c>
    </row>
    <row r="40" spans="1:5">
      <c r="C40" t="s">
        <v>18</v>
      </c>
      <c r="D40" t="s">
        <v>14</v>
      </c>
      <c r="E40">
        <f>+AVERAGE(E34:E39)</f>
        <v>31.621057326617819</v>
      </c>
    </row>
    <row r="41" spans="1:5">
      <c r="C41" t="s">
        <v>18</v>
      </c>
      <c r="D41" t="s">
        <v>15</v>
      </c>
      <c r="E41">
        <f>+STDEV(E34:E39)</f>
        <v>21.370379260046597</v>
      </c>
    </row>
    <row r="42" spans="1:5">
      <c r="D42" t="s">
        <v>16</v>
      </c>
      <c r="E42">
        <f>+(E41)/SQRT(6)</f>
        <v>8.724420799478418</v>
      </c>
    </row>
    <row r="43" spans="1:5">
      <c r="D43" t="s">
        <v>17</v>
      </c>
      <c r="E43">
        <f>+(E42/E40)*100</f>
        <v>27.590541041568578</v>
      </c>
    </row>
    <row r="46" spans="1:5">
      <c r="A46" t="s">
        <v>60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4</v>
      </c>
      <c r="C49">
        <v>2.5999999999999999E-2</v>
      </c>
      <c r="D49">
        <v>40</v>
      </c>
      <c r="E49">
        <f>+((C49/0.151)*(10)*((D49/B49)))*0.9</f>
        <v>15.496688741721856</v>
      </c>
    </row>
    <row r="50" spans="1:5">
      <c r="A50">
        <v>2</v>
      </c>
      <c r="B50">
        <v>5.2</v>
      </c>
      <c r="C50">
        <v>2.5999999999999999E-2</v>
      </c>
      <c r="D50">
        <v>40</v>
      </c>
      <c r="E50">
        <f t="shared" ref="E50:E53" si="3">+((C50/0.151)*(10)*((D50/B50)))*0.9</f>
        <v>11.920529801324502</v>
      </c>
    </row>
    <row r="51" spans="1:5">
      <c r="A51">
        <v>3</v>
      </c>
      <c r="B51">
        <v>4</v>
      </c>
      <c r="C51" t="s">
        <v>18</v>
      </c>
      <c r="D51">
        <v>40</v>
      </c>
      <c r="E51" t="s">
        <v>18</v>
      </c>
    </row>
    <row r="52" spans="1:5">
      <c r="A52">
        <v>4</v>
      </c>
      <c r="B52">
        <v>4.0999999999999996</v>
      </c>
      <c r="C52">
        <v>3.6999999999999998E-2</v>
      </c>
      <c r="D52">
        <v>40</v>
      </c>
      <c r="E52">
        <f t="shared" si="3"/>
        <v>21.515102568244231</v>
      </c>
    </row>
    <row r="53" spans="1:5">
      <c r="A53">
        <v>5</v>
      </c>
      <c r="B53">
        <v>5.0999999999999996</v>
      </c>
      <c r="C53">
        <v>1.4E-2</v>
      </c>
      <c r="D53">
        <v>37</v>
      </c>
      <c r="E53">
        <f t="shared" si="3"/>
        <v>6.0537592520451904</v>
      </c>
    </row>
    <row r="54" spans="1:5">
      <c r="A54">
        <v>6</v>
      </c>
      <c r="B54">
        <v>3.8</v>
      </c>
      <c r="C54">
        <v>0</v>
      </c>
      <c r="D54">
        <v>40</v>
      </c>
      <c r="E54" t="s">
        <v>18</v>
      </c>
    </row>
    <row r="55" spans="1:5">
      <c r="C55" t="s">
        <v>18</v>
      </c>
      <c r="D55" t="s">
        <v>14</v>
      </c>
      <c r="E55">
        <f>+AVERAGE(E49:E54)</f>
        <v>13.746520090833945</v>
      </c>
    </row>
    <row r="56" spans="1:5">
      <c r="C56" t="s">
        <v>18</v>
      </c>
      <c r="D56" t="s">
        <v>15</v>
      </c>
      <c r="E56">
        <f>+STDEV(E49:E54)</f>
        <v>6.4788572519918386</v>
      </c>
    </row>
    <row r="57" spans="1:5">
      <c r="D57" t="s">
        <v>16</v>
      </c>
      <c r="E57">
        <f>+(E56)/SQRT(6)</f>
        <v>2.6449823972850699</v>
      </c>
    </row>
    <row r="58" spans="1:5">
      <c r="D58" t="s">
        <v>17</v>
      </c>
      <c r="E58">
        <f>+(E57/E55)*100</f>
        <v>19.241105238326607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00"/>
  <sheetViews>
    <sheetView workbookViewId="0"/>
  </sheetViews>
  <sheetFormatPr baseColWidth="10" defaultRowHeight="12.75"/>
  <sheetData>
    <row r="1" spans="1:10">
      <c r="A1" t="s">
        <v>63</v>
      </c>
      <c r="C1" t="s">
        <v>64</v>
      </c>
      <c r="G1" t="s">
        <v>5</v>
      </c>
      <c r="H1" t="s">
        <v>27</v>
      </c>
      <c r="I1" t="s">
        <v>58</v>
      </c>
      <c r="J1" t="s">
        <v>59</v>
      </c>
    </row>
    <row r="2" spans="1:10">
      <c r="A2" t="s">
        <v>7</v>
      </c>
      <c r="E2" t="s">
        <v>8</v>
      </c>
      <c r="G2">
        <v>0</v>
      </c>
      <c r="H2">
        <v>20</v>
      </c>
      <c r="I2">
        <v>30</v>
      </c>
      <c r="J2">
        <v>25</v>
      </c>
    </row>
    <row r="3" spans="1:10">
      <c r="A3" t="s">
        <v>9</v>
      </c>
      <c r="B3" t="s">
        <v>10</v>
      </c>
      <c r="C3" t="s">
        <v>11</v>
      </c>
      <c r="D3" t="s">
        <v>12</v>
      </c>
      <c r="E3" t="s">
        <v>13</v>
      </c>
      <c r="G3">
        <v>1</v>
      </c>
      <c r="H3">
        <v>23</v>
      </c>
      <c r="I3">
        <v>35</v>
      </c>
      <c r="J3">
        <v>29</v>
      </c>
    </row>
    <row r="4" spans="1:10">
      <c r="A4">
        <v>1</v>
      </c>
      <c r="B4">
        <v>5.5</v>
      </c>
      <c r="C4">
        <v>8.7999999999999995E-2</v>
      </c>
      <c r="D4">
        <v>39</v>
      </c>
      <c r="E4">
        <f>+((C4/0.294)*(10)*((D4/B4)))*0.9</f>
        <v>19.102040816326529</v>
      </c>
      <c r="G4">
        <v>2</v>
      </c>
      <c r="H4">
        <v>64</v>
      </c>
      <c r="I4">
        <v>92</v>
      </c>
      <c r="J4">
        <v>78</v>
      </c>
    </row>
    <row r="5" spans="1:10">
      <c r="A5">
        <v>2</v>
      </c>
      <c r="B5">
        <v>4.8</v>
      </c>
      <c r="C5">
        <v>0.159</v>
      </c>
      <c r="D5">
        <v>42</v>
      </c>
      <c r="E5">
        <f t="shared" ref="E5:E9" si="0">+((C5/0.294)*(10)*((D5/B5)))*0.9</f>
        <v>42.589285714285722</v>
      </c>
      <c r="G5">
        <v>3</v>
      </c>
      <c r="H5">
        <v>27</v>
      </c>
      <c r="I5">
        <v>33</v>
      </c>
      <c r="J5">
        <v>30</v>
      </c>
    </row>
    <row r="6" spans="1:10">
      <c r="A6">
        <v>3</v>
      </c>
      <c r="B6">
        <v>6.7</v>
      </c>
      <c r="C6">
        <v>0.10100000000000001</v>
      </c>
      <c r="D6">
        <v>41</v>
      </c>
      <c r="E6">
        <f t="shared" si="0"/>
        <v>18.920194943649101</v>
      </c>
    </row>
    <row r="7" spans="1:10">
      <c r="A7">
        <v>4</v>
      </c>
      <c r="B7">
        <v>5.6</v>
      </c>
      <c r="C7">
        <v>8.3000000000000004E-2</v>
      </c>
      <c r="D7">
        <v>41</v>
      </c>
      <c r="E7">
        <f t="shared" si="0"/>
        <v>18.602405247813415</v>
      </c>
    </row>
    <row r="8" spans="1:10">
      <c r="A8">
        <v>5</v>
      </c>
      <c r="B8">
        <v>5.3</v>
      </c>
      <c r="C8">
        <v>7.4999999999999997E-2</v>
      </c>
      <c r="D8">
        <v>41</v>
      </c>
      <c r="E8">
        <f t="shared" si="0"/>
        <v>17.760877936080092</v>
      </c>
    </row>
    <row r="9" spans="1:10">
      <c r="A9">
        <v>6</v>
      </c>
      <c r="B9">
        <v>4</v>
      </c>
      <c r="C9">
        <v>0.11</v>
      </c>
      <c r="D9">
        <v>44</v>
      </c>
      <c r="E9">
        <f t="shared" si="0"/>
        <v>37.04081632653061</v>
      </c>
    </row>
    <row r="10" spans="1:10">
      <c r="C10" t="s">
        <v>18</v>
      </c>
      <c r="D10" t="s">
        <v>14</v>
      </c>
      <c r="E10">
        <f>+AVERAGE(E4:E9)</f>
        <v>25.669270164114248</v>
      </c>
    </row>
    <row r="11" spans="1:10">
      <c r="C11" t="s">
        <v>18</v>
      </c>
      <c r="D11" t="s">
        <v>15</v>
      </c>
      <c r="E11">
        <f>+STDEV(E4:E9)</f>
        <v>11.106401337585694</v>
      </c>
    </row>
    <row r="12" spans="1:10">
      <c r="D12" t="s">
        <v>16</v>
      </c>
      <c r="E12">
        <f>+(E11)/SQRT(6)</f>
        <v>4.5341693592749222</v>
      </c>
    </row>
    <row r="13" spans="1:10">
      <c r="D13" t="s">
        <v>17</v>
      </c>
      <c r="E13">
        <f>+(E12/E10)*100</f>
        <v>17.663803179000041</v>
      </c>
    </row>
    <row r="14" spans="1:10">
      <c r="A14" t="s">
        <v>63</v>
      </c>
    </row>
    <row r="15" spans="1:10">
      <c r="A15" t="s">
        <v>19</v>
      </c>
      <c r="E15" t="s">
        <v>8</v>
      </c>
    </row>
    <row r="16" spans="1:10">
      <c r="A16" t="s">
        <v>9</v>
      </c>
      <c r="B16" t="s">
        <v>10</v>
      </c>
      <c r="C16" t="s">
        <v>11</v>
      </c>
      <c r="D16" t="s">
        <v>12</v>
      </c>
      <c r="E16" t="s">
        <v>13</v>
      </c>
    </row>
    <row r="17" spans="1:5">
      <c r="A17">
        <v>1</v>
      </c>
      <c r="B17">
        <v>5.6</v>
      </c>
      <c r="C17">
        <v>0.13700000000000001</v>
      </c>
      <c r="D17">
        <v>40</v>
      </c>
      <c r="E17">
        <f>+((C17/0.294)*(10)*((D17/B17)))*0.9</f>
        <v>29.956268221574355</v>
      </c>
    </row>
    <row r="18" spans="1:5">
      <c r="A18">
        <v>2</v>
      </c>
      <c r="B18">
        <v>4</v>
      </c>
      <c r="C18">
        <v>0.126</v>
      </c>
      <c r="D18">
        <v>39</v>
      </c>
      <c r="E18">
        <f t="shared" ref="E18:E22" si="1">+((C18/0.294)*(10)*((D18/B18)))*0.9</f>
        <v>37.607142857142861</v>
      </c>
    </row>
    <row r="19" spans="1:5">
      <c r="A19">
        <v>3</v>
      </c>
      <c r="B19">
        <v>4.5999999999999996</v>
      </c>
      <c r="C19">
        <v>0.11</v>
      </c>
      <c r="D19">
        <v>44</v>
      </c>
      <c r="E19">
        <f t="shared" si="1"/>
        <v>32.209405501330977</v>
      </c>
    </row>
    <row r="20" spans="1:5">
      <c r="A20">
        <v>4</v>
      </c>
      <c r="B20">
        <v>4.9000000000000004</v>
      </c>
      <c r="C20">
        <v>0.10100000000000001</v>
      </c>
      <c r="D20">
        <v>40</v>
      </c>
      <c r="E20">
        <f t="shared" si="1"/>
        <v>25.239483548521456</v>
      </c>
    </row>
    <row r="21" spans="1:5">
      <c r="A21">
        <v>5</v>
      </c>
      <c r="B21">
        <v>5.6</v>
      </c>
      <c r="C21">
        <v>0.13</v>
      </c>
      <c r="D21">
        <v>42</v>
      </c>
      <c r="E21">
        <f t="shared" si="1"/>
        <v>29.84693877551021</v>
      </c>
    </row>
    <row r="22" spans="1:5">
      <c r="A22">
        <v>6</v>
      </c>
      <c r="B22">
        <v>4.5999999999999996</v>
      </c>
      <c r="C22">
        <v>0.08</v>
      </c>
      <c r="D22">
        <v>39</v>
      </c>
      <c r="E22">
        <f t="shared" si="1"/>
        <v>20.763087843833191</v>
      </c>
    </row>
    <row r="23" spans="1:5">
      <c r="C23" t="s">
        <v>18</v>
      </c>
      <c r="D23" t="s">
        <v>14</v>
      </c>
      <c r="E23">
        <f>+AVERAGE(E17:E22)</f>
        <v>29.270387791318843</v>
      </c>
    </row>
    <row r="24" spans="1:5">
      <c r="C24" t="s">
        <v>18</v>
      </c>
      <c r="D24" t="s">
        <v>15</v>
      </c>
      <c r="E24">
        <f>+STDEV(E17:E22)</f>
        <v>5.7890326400941685</v>
      </c>
    </row>
    <row r="25" spans="1:5">
      <c r="D25" t="s">
        <v>16</v>
      </c>
      <c r="E25">
        <f>+(E24)/SQRT(6)</f>
        <v>2.363362678757948</v>
      </c>
    </row>
    <row r="26" spans="1:5">
      <c r="D26" t="s">
        <v>17</v>
      </c>
      <c r="E26">
        <f>+(E25/E23)*100</f>
        <v>8.0742445081608576</v>
      </c>
    </row>
    <row r="28" spans="1:5">
      <c r="A28" t="s">
        <v>63</v>
      </c>
      <c r="C28" t="s">
        <v>18</v>
      </c>
      <c r="D28" t="s">
        <v>18</v>
      </c>
      <c r="E28" t="s">
        <v>18</v>
      </c>
    </row>
    <row r="29" spans="1:5">
      <c r="A29" t="s">
        <v>30</v>
      </c>
      <c r="E29" t="s">
        <v>8</v>
      </c>
    </row>
    <row r="30" spans="1:5">
      <c r="A30" t="s">
        <v>9</v>
      </c>
      <c r="B30" t="s">
        <v>10</v>
      </c>
      <c r="C30" t="s">
        <v>11</v>
      </c>
      <c r="D30" t="s">
        <v>12</v>
      </c>
      <c r="E30" t="s">
        <v>13</v>
      </c>
    </row>
    <row r="31" spans="1:5">
      <c r="A31">
        <v>1</v>
      </c>
      <c r="B31">
        <v>5</v>
      </c>
      <c r="C31">
        <v>0.14599999999999999</v>
      </c>
      <c r="D31">
        <v>39</v>
      </c>
      <c r="E31">
        <f t="shared" ref="E31:E36" si="2">+((C31/0.294)*(10)*((D31/B31)))*0.9</f>
        <v>34.861224489795916</v>
      </c>
    </row>
    <row r="32" spans="1:5">
      <c r="A32">
        <v>2</v>
      </c>
      <c r="B32">
        <v>2.9</v>
      </c>
      <c r="C32">
        <v>0.22600000000000001</v>
      </c>
      <c r="D32">
        <v>40</v>
      </c>
      <c r="E32">
        <f t="shared" si="2"/>
        <v>95.425756509500374</v>
      </c>
    </row>
    <row r="33" spans="1:10">
      <c r="A33">
        <v>3</v>
      </c>
      <c r="B33">
        <v>2.9</v>
      </c>
      <c r="C33">
        <v>0.32100000000000001</v>
      </c>
      <c r="D33">
        <v>40</v>
      </c>
      <c r="E33">
        <f t="shared" si="2"/>
        <v>135.53835327234344</v>
      </c>
    </row>
    <row r="34" spans="1:10">
      <c r="A34">
        <v>4</v>
      </c>
      <c r="B34">
        <v>8</v>
      </c>
      <c r="C34">
        <v>0.39400000000000002</v>
      </c>
      <c r="D34">
        <v>42</v>
      </c>
      <c r="E34">
        <f t="shared" si="2"/>
        <v>63.321428571428577</v>
      </c>
    </row>
    <row r="35" spans="1:10">
      <c r="A35">
        <v>5</v>
      </c>
      <c r="B35">
        <v>4.3</v>
      </c>
      <c r="C35">
        <v>0.29599999999999999</v>
      </c>
      <c r="D35">
        <v>40</v>
      </c>
      <c r="E35">
        <f t="shared" si="2"/>
        <v>84.290460370194594</v>
      </c>
    </row>
    <row r="36" spans="1:10">
      <c r="A36">
        <v>6</v>
      </c>
      <c r="B36">
        <v>5.5</v>
      </c>
      <c r="C36">
        <v>0.245</v>
      </c>
      <c r="D36">
        <v>43</v>
      </c>
      <c r="E36">
        <f t="shared" si="2"/>
        <v>58.63636363636364</v>
      </c>
    </row>
    <row r="37" spans="1:10">
      <c r="C37" t="s">
        <v>18</v>
      </c>
      <c r="D37" t="s">
        <v>14</v>
      </c>
      <c r="E37">
        <f>+AVERAGE(E31:E36)</f>
        <v>78.678931141604423</v>
      </c>
    </row>
    <row r="38" spans="1:10">
      <c r="C38" t="s">
        <v>18</v>
      </c>
      <c r="D38" t="s">
        <v>15</v>
      </c>
      <c r="E38">
        <f>+STDEV(E31:E36)</f>
        <v>34.93562113043572</v>
      </c>
    </row>
    <row r="39" spans="1:10">
      <c r="D39" t="s">
        <v>16</v>
      </c>
      <c r="E39">
        <f>+(E38)/SQRT(6)</f>
        <v>14.262407602793594</v>
      </c>
    </row>
    <row r="40" spans="1:10">
      <c r="D40" t="s">
        <v>17</v>
      </c>
      <c r="E40">
        <f>+(E39/E37)*100</f>
        <v>18.127353023040516</v>
      </c>
    </row>
    <row r="43" spans="1:10">
      <c r="A43" t="s">
        <v>0</v>
      </c>
    </row>
    <row r="44" spans="1:10">
      <c r="A44" t="s">
        <v>2</v>
      </c>
    </row>
    <row r="46" spans="1:10">
      <c r="A46" t="s">
        <v>63</v>
      </c>
      <c r="C46" t="s">
        <v>64</v>
      </c>
      <c r="G46" t="s">
        <v>5</v>
      </c>
      <c r="H46" t="s">
        <v>27</v>
      </c>
      <c r="I46" t="s">
        <v>58</v>
      </c>
      <c r="J46" t="s">
        <v>59</v>
      </c>
    </row>
    <row r="47" spans="1:10">
      <c r="A47" t="s">
        <v>7</v>
      </c>
      <c r="E47" t="s">
        <v>8</v>
      </c>
      <c r="G47">
        <v>0</v>
      </c>
      <c r="H47">
        <v>21</v>
      </c>
      <c r="I47">
        <v>31</v>
      </c>
      <c r="J47">
        <v>26</v>
      </c>
    </row>
    <row r="48" spans="1:10">
      <c r="A48" t="s">
        <v>9</v>
      </c>
      <c r="B48" t="s">
        <v>10</v>
      </c>
      <c r="C48" t="s">
        <v>11</v>
      </c>
      <c r="D48" t="s">
        <v>12</v>
      </c>
      <c r="E48" t="s">
        <v>13</v>
      </c>
      <c r="G48">
        <v>1</v>
      </c>
      <c r="H48">
        <v>27</v>
      </c>
      <c r="I48">
        <v>31</v>
      </c>
      <c r="J48">
        <v>29</v>
      </c>
    </row>
    <row r="49" spans="1:10">
      <c r="A49">
        <v>1</v>
      </c>
      <c r="B49">
        <v>5.5</v>
      </c>
      <c r="C49">
        <v>8.7999999999999995E-2</v>
      </c>
      <c r="D49">
        <v>39</v>
      </c>
      <c r="E49">
        <f>+((C49/0.294)*(10)*((D49/B49)))*0.9</f>
        <v>19.102040816326529</v>
      </c>
      <c r="G49">
        <v>2</v>
      </c>
      <c r="H49">
        <v>65</v>
      </c>
      <c r="I49">
        <v>93</v>
      </c>
      <c r="J49">
        <v>79</v>
      </c>
    </row>
    <row r="50" spans="1:10">
      <c r="A50">
        <v>2</v>
      </c>
      <c r="B50">
        <v>4.8</v>
      </c>
      <c r="C50">
        <v>0.159</v>
      </c>
      <c r="D50">
        <v>42</v>
      </c>
      <c r="E50">
        <f t="shared" ref="E50:E54" si="3">+((C50/0.294)*(10)*((D50/B50)))*0.9</f>
        <v>42.589285714285722</v>
      </c>
      <c r="G50">
        <v>3</v>
      </c>
      <c r="H50">
        <v>26</v>
      </c>
      <c r="I50">
        <v>34</v>
      </c>
      <c r="J50">
        <v>30</v>
      </c>
    </row>
    <row r="51" spans="1:10">
      <c r="A51">
        <v>3</v>
      </c>
      <c r="B51">
        <v>6.7</v>
      </c>
      <c r="C51">
        <v>0.10100000000000001</v>
      </c>
      <c r="D51">
        <v>41</v>
      </c>
      <c r="E51">
        <f t="shared" si="3"/>
        <v>18.920194943649101</v>
      </c>
    </row>
    <row r="52" spans="1:10">
      <c r="A52">
        <v>4</v>
      </c>
      <c r="B52">
        <v>5.6</v>
      </c>
      <c r="C52">
        <v>8.3000000000000004E-2</v>
      </c>
      <c r="D52">
        <v>41</v>
      </c>
      <c r="E52">
        <f t="shared" si="3"/>
        <v>18.602405247813415</v>
      </c>
    </row>
    <row r="53" spans="1:10">
      <c r="A53">
        <v>5</v>
      </c>
      <c r="B53">
        <v>5.3</v>
      </c>
      <c r="C53">
        <v>7.4999999999999997E-2</v>
      </c>
      <c r="D53">
        <v>41</v>
      </c>
      <c r="E53">
        <f t="shared" si="3"/>
        <v>17.760877936080092</v>
      </c>
    </row>
    <row r="54" spans="1:10">
      <c r="A54">
        <v>6</v>
      </c>
      <c r="B54">
        <v>4</v>
      </c>
      <c r="C54">
        <v>0.11</v>
      </c>
      <c r="D54">
        <v>44</v>
      </c>
      <c r="E54">
        <f t="shared" si="3"/>
        <v>37.04081632653061</v>
      </c>
    </row>
    <row r="55" spans="1:10">
      <c r="C55" t="s">
        <v>18</v>
      </c>
      <c r="D55" t="s">
        <v>14</v>
      </c>
      <c r="E55">
        <f>+AVERAGE(E49:E54)</f>
        <v>25.669270164114248</v>
      </c>
    </row>
    <row r="56" spans="1:10">
      <c r="C56" t="s">
        <v>18</v>
      </c>
      <c r="D56" t="s">
        <v>15</v>
      </c>
      <c r="E56">
        <f>+STDEV(E49:E54)</f>
        <v>11.106401337585694</v>
      </c>
    </row>
    <row r="57" spans="1:10">
      <c r="D57" t="s">
        <v>16</v>
      </c>
      <c r="E57">
        <f>+(E56)/SQRT(6)</f>
        <v>4.5341693592749222</v>
      </c>
    </row>
    <row r="58" spans="1:10">
      <c r="D58" t="s">
        <v>17</v>
      </c>
      <c r="E58">
        <f>+(E57/E55)*100</f>
        <v>17.663803179000041</v>
      </c>
    </row>
    <row r="59" spans="1:10">
      <c r="A59" t="s">
        <v>63</v>
      </c>
    </row>
    <row r="60" spans="1:10">
      <c r="A60" t="s">
        <v>19</v>
      </c>
      <c r="E60" t="s">
        <v>8</v>
      </c>
    </row>
    <row r="61" spans="1:10">
      <c r="A61" t="s">
        <v>9</v>
      </c>
      <c r="B61" t="s">
        <v>10</v>
      </c>
      <c r="C61" t="s">
        <v>11</v>
      </c>
      <c r="D61" t="s">
        <v>12</v>
      </c>
      <c r="E61" t="s">
        <v>13</v>
      </c>
    </row>
    <row r="62" spans="1:10">
      <c r="A62">
        <v>1</v>
      </c>
      <c r="B62">
        <v>5.6</v>
      </c>
      <c r="C62">
        <v>0.13700000000000001</v>
      </c>
      <c r="D62">
        <v>40</v>
      </c>
      <c r="E62">
        <f t="shared" ref="E62:E67" si="4">+((C62/0.294)*(10)*((D62/B62)))*0.9</f>
        <v>29.956268221574355</v>
      </c>
    </row>
    <row r="63" spans="1:10">
      <c r="A63">
        <v>2</v>
      </c>
      <c r="B63">
        <v>4</v>
      </c>
      <c r="C63">
        <v>0.126</v>
      </c>
      <c r="D63">
        <v>39</v>
      </c>
      <c r="E63">
        <f t="shared" si="4"/>
        <v>37.607142857142861</v>
      </c>
    </row>
    <row r="64" spans="1:10">
      <c r="A64">
        <v>3</v>
      </c>
      <c r="B64">
        <v>4.5999999999999996</v>
      </c>
      <c r="C64">
        <v>0.11</v>
      </c>
      <c r="D64">
        <v>44</v>
      </c>
      <c r="E64">
        <f t="shared" si="4"/>
        <v>32.209405501330977</v>
      </c>
    </row>
    <row r="65" spans="1:5">
      <c r="A65">
        <v>4</v>
      </c>
      <c r="B65">
        <v>4.9000000000000004</v>
      </c>
      <c r="C65">
        <v>0.10100000000000001</v>
      </c>
      <c r="D65">
        <v>40</v>
      </c>
      <c r="E65">
        <f t="shared" si="4"/>
        <v>25.239483548521456</v>
      </c>
    </row>
    <row r="66" spans="1:5">
      <c r="A66">
        <v>5</v>
      </c>
      <c r="B66">
        <v>5.6</v>
      </c>
      <c r="C66">
        <v>0.13</v>
      </c>
      <c r="D66">
        <v>42</v>
      </c>
      <c r="E66">
        <f t="shared" si="4"/>
        <v>29.84693877551021</v>
      </c>
    </row>
    <row r="67" spans="1:5">
      <c r="A67">
        <v>6</v>
      </c>
      <c r="B67">
        <v>4.5999999999999996</v>
      </c>
      <c r="C67">
        <v>0.08</v>
      </c>
      <c r="D67">
        <v>39</v>
      </c>
      <c r="E67">
        <f t="shared" si="4"/>
        <v>20.763087843833191</v>
      </c>
    </row>
    <row r="68" spans="1:5">
      <c r="C68" t="s">
        <v>18</v>
      </c>
      <c r="D68" t="s">
        <v>14</v>
      </c>
      <c r="E68">
        <f>+AVERAGE(E62:E67)</f>
        <v>29.270387791318843</v>
      </c>
    </row>
    <row r="69" spans="1:5">
      <c r="C69" t="s">
        <v>18</v>
      </c>
      <c r="D69" t="s">
        <v>15</v>
      </c>
      <c r="E69">
        <f>+STDEV(E62:E67)</f>
        <v>5.7890326400941685</v>
      </c>
    </row>
    <row r="70" spans="1:5">
      <c r="D70" t="s">
        <v>16</v>
      </c>
      <c r="E70">
        <f>+(E69)/SQRT(6)</f>
        <v>2.363362678757948</v>
      </c>
    </row>
    <row r="71" spans="1:5">
      <c r="D71" t="s">
        <v>17</v>
      </c>
      <c r="E71">
        <f>+(E70/E68)*100</f>
        <v>8.0742445081608576</v>
      </c>
    </row>
    <row r="73" spans="1:5">
      <c r="A73" t="s">
        <v>63</v>
      </c>
      <c r="C73" t="s">
        <v>18</v>
      </c>
      <c r="D73" t="s">
        <v>18</v>
      </c>
      <c r="E73" t="s">
        <v>18</v>
      </c>
    </row>
    <row r="74" spans="1:5">
      <c r="A74" t="s">
        <v>30</v>
      </c>
      <c r="E74" t="s">
        <v>8</v>
      </c>
    </row>
    <row r="75" spans="1:5">
      <c r="A75" t="s">
        <v>9</v>
      </c>
      <c r="B75" t="s">
        <v>10</v>
      </c>
      <c r="C75" t="s">
        <v>11</v>
      </c>
      <c r="D75" t="s">
        <v>12</v>
      </c>
      <c r="E75" t="s">
        <v>13</v>
      </c>
    </row>
    <row r="76" spans="1:5">
      <c r="A76">
        <v>1</v>
      </c>
      <c r="B76">
        <v>5</v>
      </c>
      <c r="C76">
        <v>0.14599999999999999</v>
      </c>
      <c r="D76">
        <v>39</v>
      </c>
      <c r="E76">
        <f t="shared" ref="E76:E81" si="5">+((C76/0.294)*(10)*((D76/B76)))*0.9</f>
        <v>34.861224489795916</v>
      </c>
    </row>
    <row r="77" spans="1:5">
      <c r="A77">
        <v>2</v>
      </c>
      <c r="B77">
        <v>2.9</v>
      </c>
      <c r="C77">
        <v>0.22600000000000001</v>
      </c>
      <c r="D77">
        <v>40</v>
      </c>
      <c r="E77">
        <f>+((C77/0.294)*(10)*((D77/B77)))*0.9</f>
        <v>95.425756509500374</v>
      </c>
    </row>
    <row r="78" spans="1:5">
      <c r="A78">
        <v>3</v>
      </c>
      <c r="B78">
        <v>2.9</v>
      </c>
      <c r="C78">
        <v>0.32100000000000001</v>
      </c>
      <c r="D78">
        <v>40</v>
      </c>
      <c r="E78">
        <f t="shared" si="5"/>
        <v>135.53835327234344</v>
      </c>
    </row>
    <row r="79" spans="1:5">
      <c r="A79">
        <v>4</v>
      </c>
      <c r="B79">
        <v>8</v>
      </c>
      <c r="C79">
        <v>0.39400000000000002</v>
      </c>
      <c r="D79">
        <v>42</v>
      </c>
      <c r="E79">
        <f t="shared" si="5"/>
        <v>63.321428571428577</v>
      </c>
    </row>
    <row r="80" spans="1:5">
      <c r="A80">
        <v>5</v>
      </c>
      <c r="B80">
        <v>4.3</v>
      </c>
      <c r="C80">
        <v>0.29599999999999999</v>
      </c>
      <c r="D80">
        <v>40</v>
      </c>
      <c r="E80">
        <f t="shared" si="5"/>
        <v>84.290460370194594</v>
      </c>
    </row>
    <row r="81" spans="1:5">
      <c r="A81">
        <v>6</v>
      </c>
      <c r="B81">
        <v>5.5</v>
      </c>
      <c r="C81">
        <v>0.245</v>
      </c>
      <c r="D81">
        <v>43</v>
      </c>
      <c r="E81">
        <f t="shared" si="5"/>
        <v>58.63636363636364</v>
      </c>
    </row>
    <row r="82" spans="1:5">
      <c r="C82" t="s">
        <v>18</v>
      </c>
      <c r="D82" t="s">
        <v>14</v>
      </c>
      <c r="E82">
        <f>+AVERAGE(E76:E81)</f>
        <v>78.678931141604423</v>
      </c>
    </row>
    <row r="83" spans="1:5">
      <c r="C83" t="s">
        <v>18</v>
      </c>
      <c r="D83" t="s">
        <v>15</v>
      </c>
      <c r="E83">
        <f>+STDEV(E76:E81)</f>
        <v>34.93562113043572</v>
      </c>
    </row>
    <row r="84" spans="1:5">
      <c r="D84" t="s">
        <v>16</v>
      </c>
      <c r="E84">
        <f>+(E83)/SQRT(6)</f>
        <v>14.262407602793594</v>
      </c>
    </row>
    <row r="85" spans="1:5">
      <c r="D85" t="s">
        <v>17</v>
      </c>
      <c r="E85">
        <f>+(E84/E82)*100</f>
        <v>18.127353023040516</v>
      </c>
    </row>
    <row r="88" spans="1:5">
      <c r="A88" t="s">
        <v>63</v>
      </c>
      <c r="C88" t="s">
        <v>18</v>
      </c>
      <c r="D88" t="s">
        <v>18</v>
      </c>
      <c r="E88" t="s">
        <v>18</v>
      </c>
    </row>
    <row r="89" spans="1:5">
      <c r="A89" t="s">
        <v>31</v>
      </c>
      <c r="E89" t="s">
        <v>8</v>
      </c>
    </row>
    <row r="90" spans="1:5">
      <c r="A90" t="s">
        <v>9</v>
      </c>
      <c r="B90" t="s">
        <v>10</v>
      </c>
      <c r="C90" t="s">
        <v>11</v>
      </c>
      <c r="D90" t="s">
        <v>12</v>
      </c>
      <c r="E90" t="s">
        <v>13</v>
      </c>
    </row>
    <row r="91" spans="1:5">
      <c r="A91">
        <v>1</v>
      </c>
      <c r="B91">
        <v>4.8</v>
      </c>
      <c r="C91">
        <v>0.17499999999999999</v>
      </c>
      <c r="D91">
        <v>25</v>
      </c>
      <c r="E91">
        <f t="shared" ref="E91:E96" si="6">+((C91/0.294)*(10)*((D91/B91)))*0.9</f>
        <v>27.901785714285719</v>
      </c>
    </row>
    <row r="92" spans="1:5">
      <c r="A92">
        <v>2</v>
      </c>
      <c r="B92">
        <v>4.7</v>
      </c>
      <c r="C92">
        <v>7.2999999999999995E-2</v>
      </c>
      <c r="D92">
        <v>39</v>
      </c>
      <c r="E92">
        <f t="shared" si="6"/>
        <v>18.543204515848892</v>
      </c>
    </row>
    <row r="93" spans="1:5">
      <c r="A93">
        <v>3</v>
      </c>
      <c r="B93">
        <v>6.2</v>
      </c>
      <c r="C93">
        <v>0.187</v>
      </c>
      <c r="D93">
        <v>40</v>
      </c>
      <c r="E93">
        <f t="shared" si="6"/>
        <v>36.932192231731406</v>
      </c>
    </row>
    <row r="94" spans="1:5">
      <c r="A94">
        <v>4</v>
      </c>
      <c r="B94">
        <v>8.9</v>
      </c>
      <c r="C94">
        <v>0.16700000000000001</v>
      </c>
      <c r="D94">
        <v>40</v>
      </c>
      <c r="E94">
        <f t="shared" si="6"/>
        <v>22.976381563861501</v>
      </c>
    </row>
    <row r="95" spans="1:5">
      <c r="A95">
        <v>5</v>
      </c>
      <c r="B95">
        <v>10.3</v>
      </c>
      <c r="C95">
        <v>0.24099999999999999</v>
      </c>
      <c r="D95">
        <v>40</v>
      </c>
      <c r="E95">
        <f t="shared" si="6"/>
        <v>28.650683574400627</v>
      </c>
    </row>
    <row r="96" spans="1:5">
      <c r="A96">
        <v>6</v>
      </c>
      <c r="B96">
        <v>7.4</v>
      </c>
      <c r="C96">
        <v>0.26700000000000002</v>
      </c>
      <c r="D96">
        <v>40</v>
      </c>
      <c r="E96">
        <f t="shared" si="6"/>
        <v>44.180915609487045</v>
      </c>
    </row>
    <row r="97" spans="3:5">
      <c r="C97" t="s">
        <v>18</v>
      </c>
      <c r="D97" t="s">
        <v>14</v>
      </c>
      <c r="E97">
        <f>+AVERAGE(E91:E96)</f>
        <v>29.864193868269197</v>
      </c>
    </row>
    <row r="98" spans="3:5">
      <c r="C98" t="s">
        <v>18</v>
      </c>
      <c r="D98" t="s">
        <v>15</v>
      </c>
      <c r="E98">
        <f>+STDEV(E91:E96)</f>
        <v>9.3365468299138854</v>
      </c>
    </row>
    <row r="99" spans="3:5">
      <c r="D99" t="s">
        <v>16</v>
      </c>
      <c r="E99">
        <f>+(E98)/SQRT(6)</f>
        <v>3.8116292821481439</v>
      </c>
    </row>
    <row r="100" spans="3:5">
      <c r="D100" t="s">
        <v>17</v>
      </c>
      <c r="E100">
        <f>+(E99/E97)*100</f>
        <v>12.76320833892661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 ht="11.25" customHeight="1">
      <c r="A1" t="s">
        <v>0</v>
      </c>
    </row>
    <row r="2" spans="1:10">
      <c r="A2" t="s">
        <v>2</v>
      </c>
    </row>
    <row r="4" spans="1:10">
      <c r="A4" t="s">
        <v>65</v>
      </c>
      <c r="C4" t="s">
        <v>66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25</v>
      </c>
      <c r="I5">
        <v>29</v>
      </c>
      <c r="J5">
        <v>27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19</v>
      </c>
      <c r="I6">
        <v>23</v>
      </c>
      <c r="J6">
        <v>21</v>
      </c>
    </row>
    <row r="7" spans="1:10">
      <c r="A7">
        <v>1</v>
      </c>
      <c r="B7">
        <v>4.5</v>
      </c>
      <c r="C7">
        <v>0.191</v>
      </c>
      <c r="D7">
        <v>35</v>
      </c>
      <c r="E7">
        <f>+((C7/0.521)*(10)*((D7/B7)))*0.9</f>
        <v>25.662188099808063</v>
      </c>
      <c r="G7">
        <v>2</v>
      </c>
      <c r="H7">
        <v>4</v>
      </c>
      <c r="I7">
        <v>8</v>
      </c>
      <c r="J7">
        <v>6</v>
      </c>
    </row>
    <row r="8" spans="1:10">
      <c r="A8">
        <v>2</v>
      </c>
      <c r="B8">
        <v>4.4000000000000004</v>
      </c>
      <c r="C8">
        <v>0.154</v>
      </c>
      <c r="D8">
        <v>42</v>
      </c>
      <c r="E8">
        <f t="shared" ref="E8:E12" si="0">+((C8/0.521)*(10)*((D8/B8)))*0.9</f>
        <v>25.393474088291747</v>
      </c>
      <c r="G8">
        <v>3</v>
      </c>
      <c r="H8">
        <v>2</v>
      </c>
      <c r="I8">
        <v>4</v>
      </c>
      <c r="J8">
        <v>3</v>
      </c>
    </row>
    <row r="9" spans="1:10">
      <c r="A9">
        <v>3</v>
      </c>
      <c r="B9">
        <v>5.2</v>
      </c>
      <c r="C9">
        <v>0.186</v>
      </c>
      <c r="D9">
        <v>42</v>
      </c>
      <c r="E9">
        <f t="shared" si="0"/>
        <v>25.951572419902551</v>
      </c>
    </row>
    <row r="10" spans="1:10">
      <c r="A10">
        <v>4</v>
      </c>
      <c r="B10">
        <v>12.1</v>
      </c>
      <c r="C10">
        <v>0.30399999999999999</v>
      </c>
      <c r="D10">
        <v>40</v>
      </c>
      <c r="E10">
        <f t="shared" si="0"/>
        <v>17.360130708586478</v>
      </c>
    </row>
    <row r="11" spans="1:10">
      <c r="A11">
        <v>5</v>
      </c>
      <c r="B11">
        <v>4.8</v>
      </c>
      <c r="C11">
        <v>0.22700000000000001</v>
      </c>
      <c r="D11">
        <v>45</v>
      </c>
      <c r="E11">
        <f t="shared" si="0"/>
        <v>36.762236084452972</v>
      </c>
    </row>
    <row r="12" spans="1:10">
      <c r="A12">
        <v>6</v>
      </c>
      <c r="B12">
        <v>5.5</v>
      </c>
      <c r="C12">
        <v>0.26800000000000002</v>
      </c>
      <c r="D12">
        <v>39</v>
      </c>
      <c r="E12">
        <f t="shared" si="0"/>
        <v>32.827778747164544</v>
      </c>
    </row>
    <row r="13" spans="1:10">
      <c r="C13" t="s">
        <v>18</v>
      </c>
      <c r="D13" t="s">
        <v>14</v>
      </c>
      <c r="E13">
        <f>+AVERAGE(E7:E12)</f>
        <v>27.326230024701061</v>
      </c>
    </row>
    <row r="14" spans="1:10">
      <c r="C14" t="s">
        <v>18</v>
      </c>
      <c r="D14" t="s">
        <v>15</v>
      </c>
      <c r="E14">
        <f>+STDEV(E7:E12)</f>
        <v>6.7382883412915939</v>
      </c>
    </row>
    <row r="15" spans="1:10">
      <c r="D15" t="s">
        <v>16</v>
      </c>
      <c r="E15">
        <f>+(E14)/SQRT(6)</f>
        <v>2.7508946959848726</v>
      </c>
    </row>
    <row r="16" spans="1:10">
      <c r="D16" t="s">
        <v>17</v>
      </c>
      <c r="E16">
        <f>+(E15/E13)*100</f>
        <v>10.066865035894999</v>
      </c>
    </row>
    <row r="17" spans="1:5">
      <c r="A17" t="s">
        <v>65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7.4</v>
      </c>
      <c r="C20">
        <v>0.21299999999999999</v>
      </c>
      <c r="D20">
        <v>35</v>
      </c>
      <c r="E20">
        <f t="shared" ref="E20:E25" si="1">+((C20/0.521)*(10)*((D20/B20)))*0.9</f>
        <v>17.402863516107274</v>
      </c>
    </row>
    <row r="21" spans="1:5">
      <c r="A21">
        <v>2</v>
      </c>
      <c r="B21">
        <v>6.4</v>
      </c>
      <c r="C21">
        <v>0.16800000000000001</v>
      </c>
      <c r="D21">
        <v>40</v>
      </c>
      <c r="E21">
        <f t="shared" si="1"/>
        <v>18.13819577735125</v>
      </c>
    </row>
    <row r="22" spans="1:5">
      <c r="A22">
        <v>3</v>
      </c>
      <c r="B22">
        <v>7.2</v>
      </c>
      <c r="C22">
        <v>0.20100000000000001</v>
      </c>
      <c r="D22">
        <v>42</v>
      </c>
      <c r="E22">
        <f t="shared" si="1"/>
        <v>20.254318618042227</v>
      </c>
    </row>
    <row r="23" spans="1:5">
      <c r="A23">
        <v>4</v>
      </c>
      <c r="B23">
        <v>11</v>
      </c>
      <c r="C23">
        <v>0.41299999999999998</v>
      </c>
      <c r="D23">
        <v>42</v>
      </c>
      <c r="E23">
        <f t="shared" si="1"/>
        <v>27.240272203803876</v>
      </c>
    </row>
    <row r="24" spans="1:5">
      <c r="A24">
        <v>5</v>
      </c>
      <c r="B24">
        <v>4.5</v>
      </c>
      <c r="C24">
        <v>0.193</v>
      </c>
      <c r="D24">
        <v>40</v>
      </c>
      <c r="E24">
        <f t="shared" si="1"/>
        <v>29.635316698656432</v>
      </c>
    </row>
    <row r="25" spans="1:5">
      <c r="A25">
        <v>6</v>
      </c>
      <c r="B25">
        <v>5.0999999999999996</v>
      </c>
      <c r="C25">
        <v>9.9000000000000005E-2</v>
      </c>
      <c r="D25">
        <v>40</v>
      </c>
      <c r="E25">
        <f t="shared" si="1"/>
        <v>13.413119566444619</v>
      </c>
    </row>
    <row r="26" spans="1:5">
      <c r="C26" t="s">
        <v>18</v>
      </c>
      <c r="D26" t="s">
        <v>14</v>
      </c>
      <c r="E26">
        <f>+AVERAGE(E20:E25)</f>
        <v>21.014014396734279</v>
      </c>
    </row>
    <row r="27" spans="1:5">
      <c r="C27" t="s">
        <v>18</v>
      </c>
      <c r="D27" t="s">
        <v>15</v>
      </c>
      <c r="E27">
        <f>+STDEV(E20:E25)</f>
        <v>6.2089390876824231</v>
      </c>
    </row>
    <row r="28" spans="1:5">
      <c r="D28" t="s">
        <v>16</v>
      </c>
      <c r="E28">
        <f>+(E27)/SQRT(6)</f>
        <v>2.5347887681406069</v>
      </c>
    </row>
    <row r="29" spans="1:5">
      <c r="D29" t="s">
        <v>17</v>
      </c>
      <c r="E29">
        <f>+(E28/E26)*100</f>
        <v>12.062372854063193</v>
      </c>
    </row>
    <row r="31" spans="1:5">
      <c r="A31" t="s">
        <v>65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5.8</v>
      </c>
      <c r="C34">
        <v>2.1000000000000001E-2</v>
      </c>
      <c r="D34">
        <v>38</v>
      </c>
      <c r="E34">
        <f t="shared" ref="E34:E39" si="2">+((C34/0.521)*(10)*((D34/B34)))*0.9</f>
        <v>2.3767291018598193</v>
      </c>
    </row>
    <row r="35" spans="1:5">
      <c r="A35">
        <v>2</v>
      </c>
      <c r="B35">
        <v>5.9</v>
      </c>
      <c r="C35">
        <v>5.1999999999999998E-2</v>
      </c>
      <c r="D35">
        <v>37</v>
      </c>
      <c r="E35">
        <f t="shared" si="2"/>
        <v>5.6332346530466175</v>
      </c>
    </row>
    <row r="36" spans="1:5">
      <c r="A36">
        <v>3</v>
      </c>
      <c r="B36">
        <v>7.7</v>
      </c>
      <c r="C36">
        <v>8.4000000000000005E-2</v>
      </c>
      <c r="D36">
        <v>40</v>
      </c>
      <c r="E36">
        <f t="shared" si="2"/>
        <v>7.5379514918862327</v>
      </c>
    </row>
    <row r="37" spans="1:5">
      <c r="A37">
        <v>4</v>
      </c>
      <c r="B37">
        <v>4.0999999999999996</v>
      </c>
      <c r="C37">
        <v>5.8000000000000003E-2</v>
      </c>
      <c r="D37">
        <v>39</v>
      </c>
      <c r="E37">
        <f t="shared" si="2"/>
        <v>9.5304526941622605</v>
      </c>
    </row>
    <row r="38" spans="1:5">
      <c r="A38">
        <v>5</v>
      </c>
      <c r="B38">
        <v>5.0999999999999996</v>
      </c>
      <c r="C38">
        <v>9.8000000000000004E-2</v>
      </c>
      <c r="D38">
        <v>39</v>
      </c>
      <c r="E38">
        <f t="shared" si="2"/>
        <v>12.94569267246246</v>
      </c>
    </row>
    <row r="39" spans="1:5">
      <c r="A39">
        <v>6</v>
      </c>
      <c r="B39">
        <v>607</v>
      </c>
      <c r="C39">
        <v>0.12</v>
      </c>
      <c r="D39">
        <v>40</v>
      </c>
      <c r="E39">
        <f t="shared" si="2"/>
        <v>0.13660208634390208</v>
      </c>
    </row>
    <row r="40" spans="1:5">
      <c r="C40" t="s">
        <v>18</v>
      </c>
      <c r="D40" t="s">
        <v>14</v>
      </c>
      <c r="E40">
        <f>+AVERAGE(E34:E39)</f>
        <v>6.3601104499602146</v>
      </c>
    </row>
    <row r="41" spans="1:5">
      <c r="C41" t="s">
        <v>18</v>
      </c>
      <c r="D41" t="s">
        <v>15</v>
      </c>
      <c r="E41">
        <f>+STDEV(E34:E39)</f>
        <v>4.6890511708722107</v>
      </c>
    </row>
    <row r="42" spans="1:5">
      <c r="D42" t="s">
        <v>16</v>
      </c>
      <c r="E42">
        <f>+(E41)/SQRT(6)</f>
        <v>1.9142971244061555</v>
      </c>
    </row>
    <row r="43" spans="1:5">
      <c r="D43" t="s">
        <v>17</v>
      </c>
      <c r="E43">
        <f>+(E42/E40)*100</f>
        <v>30.098488689266873</v>
      </c>
    </row>
    <row r="46" spans="1:5">
      <c r="A46" t="s">
        <v>60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7.4</v>
      </c>
      <c r="C49">
        <v>3.6999999999999998E-2</v>
      </c>
      <c r="D49">
        <v>38</v>
      </c>
      <c r="E49">
        <f t="shared" ref="E49:E54" si="3">+((C49/0.521)*(10)*((D49/B49)))*0.9</f>
        <v>3.2821497120921301</v>
      </c>
    </row>
    <row r="50" spans="1:5">
      <c r="A50">
        <v>2</v>
      </c>
      <c r="B50">
        <v>5.0999999999999996</v>
      </c>
      <c r="C50">
        <v>1.7999999999999999E-2</v>
      </c>
      <c r="D50">
        <v>39</v>
      </c>
      <c r="E50">
        <f t="shared" si="3"/>
        <v>2.3777802867788185</v>
      </c>
    </row>
    <row r="51" spans="1:5">
      <c r="A51">
        <v>3</v>
      </c>
      <c r="B51">
        <v>2.5</v>
      </c>
      <c r="C51">
        <v>3.1E-2</v>
      </c>
      <c r="D51">
        <v>39</v>
      </c>
      <c r="E51">
        <f t="shared" si="3"/>
        <v>8.3539347408829165</v>
      </c>
    </row>
    <row r="52" spans="1:5">
      <c r="A52">
        <v>4</v>
      </c>
      <c r="B52">
        <v>7.8</v>
      </c>
      <c r="C52">
        <v>4.2000000000000003E-2</v>
      </c>
      <c r="D52">
        <v>40</v>
      </c>
      <c r="E52">
        <f t="shared" si="3"/>
        <v>3.7206555440720517</v>
      </c>
    </row>
    <row r="53" spans="1:5">
      <c r="A53">
        <v>5</v>
      </c>
      <c r="B53">
        <v>4.5999999999999996</v>
      </c>
      <c r="C53">
        <v>1.7999999999999999E-2</v>
      </c>
      <c r="D53">
        <v>41</v>
      </c>
      <c r="E53">
        <f t="shared" si="3"/>
        <v>2.7714261870983892</v>
      </c>
    </row>
    <row r="54" spans="1:5">
      <c r="A54">
        <v>6</v>
      </c>
      <c r="B54">
        <v>5</v>
      </c>
      <c r="C54">
        <v>8.9999999999999993E-3</v>
      </c>
      <c r="D54">
        <v>42</v>
      </c>
      <c r="E54">
        <f t="shared" si="3"/>
        <v>1.3059500959692898</v>
      </c>
    </row>
    <row r="55" spans="1:5">
      <c r="C55" t="s">
        <v>18</v>
      </c>
      <c r="D55" t="s">
        <v>14</v>
      </c>
      <c r="E55">
        <f>+AVERAGE(E49:E54)</f>
        <v>3.6353160944822656</v>
      </c>
    </row>
    <row r="56" spans="1:5">
      <c r="C56" t="s">
        <v>18</v>
      </c>
      <c r="D56" t="s">
        <v>15</v>
      </c>
      <c r="E56">
        <f>+STDEV(E49:E54)</f>
        <v>2.4556473395107519</v>
      </c>
    </row>
    <row r="57" spans="1:5">
      <c r="D57" t="s">
        <v>16</v>
      </c>
      <c r="E57">
        <f>+(E56)/SQRT(6)</f>
        <v>1.002513828337398</v>
      </c>
    </row>
    <row r="58" spans="1:5">
      <c r="D58" t="s">
        <v>17</v>
      </c>
      <c r="E58">
        <f>+(E57/E55)*100</f>
        <v>27.577074517922327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67</v>
      </c>
      <c r="C4" t="s">
        <v>68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E5" t="s">
        <v>8</v>
      </c>
      <c r="G5">
        <v>0</v>
      </c>
      <c r="H5">
        <v>70</v>
      </c>
      <c r="I5">
        <v>80</v>
      </c>
      <c r="J5">
        <v>75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121</v>
      </c>
      <c r="I6">
        <v>129</v>
      </c>
      <c r="J6">
        <v>125</v>
      </c>
    </row>
    <row r="7" spans="1:10">
      <c r="A7">
        <v>1</v>
      </c>
      <c r="B7">
        <v>7.5</v>
      </c>
      <c r="C7">
        <v>0.27900000000000003</v>
      </c>
      <c r="D7">
        <v>80</v>
      </c>
      <c r="E7">
        <f>+((C7/0.314)*(10)*((D7/B7)))*0.9</f>
        <v>85.299363057324825</v>
      </c>
      <c r="G7">
        <v>2</v>
      </c>
      <c r="H7">
        <v>102</v>
      </c>
      <c r="I7">
        <v>124</v>
      </c>
      <c r="J7">
        <v>113</v>
      </c>
    </row>
    <row r="8" spans="1:10">
      <c r="A8">
        <v>2</v>
      </c>
      <c r="B8">
        <v>9.4</v>
      </c>
      <c r="C8">
        <v>0.24</v>
      </c>
      <c r="D8">
        <v>83</v>
      </c>
      <c r="E8">
        <f t="shared" ref="E8:E12" si="0">+((C8/0.314)*(10)*((D8/B8)))*0.9</f>
        <v>60.739937660929655</v>
      </c>
      <c r="G8">
        <v>3</v>
      </c>
      <c r="H8">
        <v>109</v>
      </c>
      <c r="I8">
        <v>135</v>
      </c>
      <c r="J8">
        <v>122</v>
      </c>
    </row>
    <row r="9" spans="1:10">
      <c r="A9">
        <v>3</v>
      </c>
      <c r="B9">
        <v>8.5</v>
      </c>
      <c r="C9">
        <v>0.314</v>
      </c>
      <c r="D9">
        <v>85</v>
      </c>
      <c r="E9">
        <f t="shared" si="0"/>
        <v>90</v>
      </c>
    </row>
    <row r="10" spans="1:10">
      <c r="A10">
        <v>4</v>
      </c>
      <c r="B10">
        <v>12.5</v>
      </c>
      <c r="C10">
        <v>0.33300000000000002</v>
      </c>
      <c r="D10">
        <v>82</v>
      </c>
      <c r="E10">
        <f t="shared" si="0"/>
        <v>62.612484076433127</v>
      </c>
    </row>
    <row r="11" spans="1:10">
      <c r="A11">
        <v>5</v>
      </c>
      <c r="B11">
        <v>4.5</v>
      </c>
      <c r="C11">
        <v>0.13800000000000001</v>
      </c>
      <c r="D11">
        <v>87</v>
      </c>
      <c r="E11">
        <f t="shared" si="0"/>
        <v>76.471337579617838</v>
      </c>
    </row>
    <row r="12" spans="1:10">
      <c r="A12">
        <v>6</v>
      </c>
      <c r="B12">
        <v>6.9</v>
      </c>
      <c r="C12">
        <v>0.20499999999999999</v>
      </c>
      <c r="D12">
        <v>89</v>
      </c>
      <c r="E12">
        <f t="shared" si="0"/>
        <v>75.789255054001643</v>
      </c>
    </row>
    <row r="13" spans="1:10">
      <c r="C13" t="s">
        <v>18</v>
      </c>
      <c r="D13" t="s">
        <v>14</v>
      </c>
      <c r="E13">
        <f>+AVERAGE(E7:E12)</f>
        <v>75.152062904717852</v>
      </c>
    </row>
    <row r="14" spans="1:10">
      <c r="C14" t="s">
        <v>18</v>
      </c>
      <c r="D14" t="s">
        <v>15</v>
      </c>
      <c r="E14">
        <f>+STDEV(E7:E12)</f>
        <v>11.751815409619885</v>
      </c>
    </row>
    <row r="15" spans="1:10">
      <c r="D15" t="s">
        <v>16</v>
      </c>
      <c r="E15">
        <f>+(E14)/SQRT(6)</f>
        <v>4.7976585508242007</v>
      </c>
    </row>
    <row r="16" spans="1:10">
      <c r="D16" t="s">
        <v>17</v>
      </c>
      <c r="E16">
        <f>+(E15/E13)*100</f>
        <v>6.3839346059029021</v>
      </c>
    </row>
    <row r="17" spans="1:5">
      <c r="A17" t="s">
        <v>67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5.4</v>
      </c>
      <c r="C20">
        <v>0.29099999999999998</v>
      </c>
      <c r="D20">
        <v>85</v>
      </c>
      <c r="E20">
        <f t="shared" ref="E20:E25" si="1">+((C20/0.314)*(10)*((D20/B20)))*0.9</f>
        <v>131.28980891719743</v>
      </c>
    </row>
    <row r="21" spans="1:5">
      <c r="A21">
        <v>2</v>
      </c>
      <c r="B21">
        <v>7.3</v>
      </c>
      <c r="D21">
        <v>89</v>
      </c>
      <c r="E21" t="s">
        <v>18</v>
      </c>
    </row>
    <row r="22" spans="1:5">
      <c r="A22">
        <v>3</v>
      </c>
      <c r="B22">
        <v>5.2</v>
      </c>
      <c r="C22">
        <v>0.27700000000000002</v>
      </c>
      <c r="D22">
        <v>89</v>
      </c>
      <c r="E22">
        <f t="shared" si="1"/>
        <v>135.88743263106321</v>
      </c>
    </row>
    <row r="23" spans="1:5">
      <c r="A23">
        <v>4</v>
      </c>
      <c r="B23">
        <v>6.6</v>
      </c>
      <c r="C23">
        <v>0.32600000000000001</v>
      </c>
      <c r="D23">
        <v>89</v>
      </c>
      <c r="E23">
        <f t="shared" si="1"/>
        <v>126.00173711638679</v>
      </c>
    </row>
    <row r="24" spans="1:5">
      <c r="A24">
        <v>5</v>
      </c>
      <c r="B24">
        <v>8.4</v>
      </c>
      <c r="C24">
        <v>0.40799999999999997</v>
      </c>
      <c r="D24">
        <v>88</v>
      </c>
      <c r="E24">
        <f t="shared" si="1"/>
        <v>122.51137397634213</v>
      </c>
    </row>
    <row r="25" spans="1:5">
      <c r="A25">
        <v>6</v>
      </c>
      <c r="B25">
        <v>6.6</v>
      </c>
      <c r="C25">
        <v>0.29199999999999998</v>
      </c>
      <c r="D25">
        <v>87</v>
      </c>
      <c r="E25">
        <f t="shared" si="1"/>
        <v>110.32426172553561</v>
      </c>
    </row>
    <row r="26" spans="1:5">
      <c r="C26" t="s">
        <v>18</v>
      </c>
      <c r="D26" t="s">
        <v>14</v>
      </c>
      <c r="E26">
        <f>+AVERAGE(E20:E25)</f>
        <v>125.20292287330503</v>
      </c>
    </row>
    <row r="27" spans="1:5">
      <c r="C27" t="s">
        <v>18</v>
      </c>
      <c r="D27" t="s">
        <v>15</v>
      </c>
      <c r="E27">
        <f>+STDEV(E20:E25)</f>
        <v>9.7527691924497297</v>
      </c>
    </row>
    <row r="28" spans="1:5">
      <c r="D28" t="s">
        <v>16</v>
      </c>
      <c r="E28">
        <f>+(E27)/SQRT(6)</f>
        <v>3.9815513501062325</v>
      </c>
    </row>
    <row r="29" spans="1:5">
      <c r="D29" t="s">
        <v>17</v>
      </c>
      <c r="E29">
        <f>+(E28/E26)*100</f>
        <v>3.1800785945989714</v>
      </c>
    </row>
    <row r="31" spans="1:5">
      <c r="A31" t="s">
        <v>67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9.8000000000000007</v>
      </c>
      <c r="C34">
        <v>0.52500000000000002</v>
      </c>
      <c r="D34">
        <v>90</v>
      </c>
      <c r="E34">
        <f t="shared" ref="E34:E39" si="2">+((C34/0.314)*(10)*((D34/B34)))*0.9</f>
        <v>138.19381255686989</v>
      </c>
    </row>
    <row r="35" spans="1:5">
      <c r="A35">
        <v>2</v>
      </c>
      <c r="B35">
        <v>6.6</v>
      </c>
      <c r="C35">
        <v>0.30199999999999999</v>
      </c>
      <c r="D35">
        <v>89</v>
      </c>
      <c r="E35">
        <f t="shared" si="2"/>
        <v>116.72553561088596</v>
      </c>
    </row>
    <row r="36" spans="1:5">
      <c r="A36">
        <v>3</v>
      </c>
      <c r="B36">
        <v>7.4</v>
      </c>
      <c r="C36">
        <v>0.312</v>
      </c>
      <c r="D36">
        <v>90</v>
      </c>
      <c r="E36">
        <f t="shared" si="2"/>
        <v>108.76226545016354</v>
      </c>
    </row>
    <row r="37" spans="1:5">
      <c r="A37">
        <v>4</v>
      </c>
      <c r="B37">
        <v>10</v>
      </c>
      <c r="C37">
        <v>0.307</v>
      </c>
      <c r="D37">
        <v>90</v>
      </c>
      <c r="E37">
        <f t="shared" si="2"/>
        <v>79.19426751592357</v>
      </c>
    </row>
    <row r="38" spans="1:5">
      <c r="A38">
        <v>5</v>
      </c>
      <c r="B38">
        <v>12</v>
      </c>
      <c r="C38">
        <v>0.41299999999999998</v>
      </c>
      <c r="D38">
        <v>89</v>
      </c>
      <c r="E38">
        <f t="shared" si="2"/>
        <v>87.795382165605091</v>
      </c>
    </row>
    <row r="39" spans="1:5">
      <c r="A39">
        <v>6</v>
      </c>
      <c r="B39">
        <v>5.4</v>
      </c>
      <c r="C39">
        <v>0.315</v>
      </c>
      <c r="D39">
        <v>90</v>
      </c>
      <c r="E39">
        <f t="shared" si="2"/>
        <v>150.47770700636943</v>
      </c>
    </row>
    <row r="40" spans="1:5">
      <c r="C40" t="s">
        <v>18</v>
      </c>
      <c r="D40" t="s">
        <v>14</v>
      </c>
      <c r="E40">
        <f>+AVERAGE(E34:E39)</f>
        <v>113.52482838430292</v>
      </c>
    </row>
    <row r="41" spans="1:5">
      <c r="C41" t="s">
        <v>18</v>
      </c>
      <c r="D41" t="s">
        <v>15</v>
      </c>
      <c r="E41">
        <f>+STDEV(E34:E39)</f>
        <v>27.740195973618544</v>
      </c>
    </row>
    <row r="42" spans="1:5">
      <c r="D42" t="s">
        <v>16</v>
      </c>
      <c r="E42">
        <f>+(E41)/SQRT(6)</f>
        <v>11.324887583362308</v>
      </c>
    </row>
    <row r="43" spans="1:5">
      <c r="D43" t="s">
        <v>17</v>
      </c>
      <c r="E43">
        <f>+(E42/E40)*100</f>
        <v>9.9756923173012257</v>
      </c>
    </row>
    <row r="46" spans="1:5">
      <c r="A46" t="s">
        <v>67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7.8</v>
      </c>
      <c r="C49">
        <v>0.33</v>
      </c>
      <c r="D49">
        <v>90</v>
      </c>
      <c r="E49">
        <f t="shared" ref="E49:E54" si="3">+((C49/0.314)*(10)*((D49/B49)))*0.9</f>
        <v>109.13767760901518</v>
      </c>
    </row>
    <row r="50" spans="1:5">
      <c r="A50">
        <v>2</v>
      </c>
      <c r="B50">
        <v>7.6</v>
      </c>
      <c r="C50">
        <v>0.29299999999999998</v>
      </c>
      <c r="D50">
        <v>87</v>
      </c>
      <c r="E50">
        <f t="shared" si="3"/>
        <v>96.136020784445179</v>
      </c>
    </row>
    <row r="51" spans="1:5">
      <c r="A51">
        <v>3</v>
      </c>
      <c r="B51">
        <v>7.5</v>
      </c>
      <c r="C51">
        <v>0.26</v>
      </c>
      <c r="D51">
        <v>86</v>
      </c>
      <c r="E51">
        <f t="shared" si="3"/>
        <v>85.452229299363069</v>
      </c>
    </row>
    <row r="52" spans="1:5">
      <c r="A52">
        <v>4</v>
      </c>
      <c r="B52">
        <v>6.1</v>
      </c>
      <c r="C52">
        <v>0.28100000000000003</v>
      </c>
      <c r="D52">
        <v>87</v>
      </c>
      <c r="E52">
        <f t="shared" si="3"/>
        <v>114.87052312832832</v>
      </c>
    </row>
    <row r="53" spans="1:5">
      <c r="A53">
        <v>5</v>
      </c>
      <c r="B53">
        <v>5.9</v>
      </c>
      <c r="C53">
        <v>0.38700000000000001</v>
      </c>
      <c r="D53">
        <v>87</v>
      </c>
      <c r="E53">
        <f t="shared" si="3"/>
        <v>163.56525963510742</v>
      </c>
    </row>
    <row r="54" spans="1:5">
      <c r="A54">
        <v>6</v>
      </c>
      <c r="B54">
        <v>7</v>
      </c>
      <c r="C54">
        <v>0.442</v>
      </c>
      <c r="D54">
        <v>89</v>
      </c>
      <c r="E54">
        <f t="shared" si="3"/>
        <v>161.07461328480437</v>
      </c>
    </row>
    <row r="55" spans="1:5">
      <c r="C55" t="s">
        <v>18</v>
      </c>
      <c r="D55" t="s">
        <v>14</v>
      </c>
      <c r="E55">
        <f>+AVERAGE(E49:E54)</f>
        <v>121.70605395684395</v>
      </c>
    </row>
    <row r="56" spans="1:5">
      <c r="C56" t="s">
        <v>18</v>
      </c>
      <c r="D56" t="s">
        <v>15</v>
      </c>
      <c r="E56">
        <f>+STDEV(E49:E54)</f>
        <v>33.090577293348872</v>
      </c>
    </row>
    <row r="57" spans="1:5">
      <c r="D57" t="s">
        <v>16</v>
      </c>
      <c r="E57">
        <f>+(E56)/SQRT(6)</f>
        <v>13.509171610472002</v>
      </c>
    </row>
    <row r="58" spans="1:5">
      <c r="D58" t="s">
        <v>17</v>
      </c>
      <c r="E58">
        <f>+(E57/E55)*100</f>
        <v>11.099835358446715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54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69</v>
      </c>
      <c r="C4" t="s">
        <v>68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B5" t="s">
        <v>70</v>
      </c>
      <c r="E5" t="s">
        <v>8</v>
      </c>
      <c r="G5">
        <v>0</v>
      </c>
      <c r="H5">
        <v>6.17</v>
      </c>
      <c r="I5">
        <v>9.1300000000000008</v>
      </c>
      <c r="J5">
        <v>7.65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24.39</v>
      </c>
      <c r="I6">
        <v>35.99</v>
      </c>
      <c r="J6">
        <v>30.19</v>
      </c>
    </row>
    <row r="7" spans="1:10">
      <c r="A7">
        <v>1</v>
      </c>
      <c r="B7">
        <v>4.9000000000000004</v>
      </c>
      <c r="C7">
        <v>8.7999999999999995E-2</v>
      </c>
      <c r="D7">
        <v>20</v>
      </c>
      <c r="E7">
        <f>+((C7/0.517)*(10)*((D7/B7)))*0.9</f>
        <v>6.2527138514980463</v>
      </c>
      <c r="G7">
        <v>2</v>
      </c>
      <c r="H7">
        <v>18.84</v>
      </c>
      <c r="I7">
        <v>19.559999999999999</v>
      </c>
      <c r="J7">
        <v>19.2</v>
      </c>
    </row>
    <row r="8" spans="1:10">
      <c r="A8">
        <v>2</v>
      </c>
      <c r="B8">
        <v>4.5999999999999996</v>
      </c>
      <c r="C8">
        <v>3.1E-2</v>
      </c>
      <c r="D8">
        <v>42</v>
      </c>
      <c r="E8">
        <f t="shared" ref="E8:E9" si="0">+((C8/0.517)*(10)*((D8/B8)))*0.9</f>
        <v>4.9272559078294513</v>
      </c>
      <c r="G8">
        <v>3</v>
      </c>
      <c r="H8" t="s">
        <v>18</v>
      </c>
      <c r="I8" t="s">
        <v>18</v>
      </c>
      <c r="J8" t="s">
        <v>18</v>
      </c>
    </row>
    <row r="9" spans="1:10">
      <c r="A9">
        <v>3</v>
      </c>
      <c r="B9">
        <v>6.2</v>
      </c>
      <c r="C9">
        <v>0.105</v>
      </c>
      <c r="D9">
        <v>40</v>
      </c>
      <c r="E9">
        <f t="shared" si="0"/>
        <v>11.792599987521056</v>
      </c>
    </row>
    <row r="10" spans="1:10">
      <c r="A10">
        <v>4</v>
      </c>
      <c r="B10" t="s">
        <v>18</v>
      </c>
      <c r="C10" t="s">
        <v>18</v>
      </c>
      <c r="D10" t="s">
        <v>18</v>
      </c>
      <c r="E10" t="s">
        <v>18</v>
      </c>
    </row>
    <row r="11" spans="1:10">
      <c r="A11">
        <v>5</v>
      </c>
      <c r="B11" t="s">
        <v>18</v>
      </c>
      <c r="C11" t="s">
        <v>18</v>
      </c>
      <c r="D11" t="s">
        <v>18</v>
      </c>
      <c r="E11" t="s">
        <v>18</v>
      </c>
    </row>
    <row r="12" spans="1:10">
      <c r="A12">
        <v>6</v>
      </c>
      <c r="B12" t="s">
        <v>18</v>
      </c>
      <c r="C12" t="s">
        <v>18</v>
      </c>
      <c r="D12" t="s">
        <v>18</v>
      </c>
      <c r="E12" t="s">
        <v>18</v>
      </c>
    </row>
    <row r="13" spans="1:10">
      <c r="C13" t="s">
        <v>18</v>
      </c>
      <c r="D13" t="s">
        <v>14</v>
      </c>
      <c r="E13">
        <f>+AVERAGE(E7:E12)</f>
        <v>7.6575232489495191</v>
      </c>
    </row>
    <row r="14" spans="1:10">
      <c r="C14" t="s">
        <v>18</v>
      </c>
      <c r="D14" t="s">
        <v>15</v>
      </c>
      <c r="E14">
        <f>+STDEV(E7:E12)</f>
        <v>3.6418888527129862</v>
      </c>
    </row>
    <row r="15" spans="1:10">
      <c r="D15" t="s">
        <v>16</v>
      </c>
      <c r="E15">
        <f>+(E14)/SQRT(6)</f>
        <v>1.4867948981794761</v>
      </c>
    </row>
    <row r="16" spans="1:10">
      <c r="D16" t="s">
        <v>17</v>
      </c>
      <c r="E16">
        <f>+(E15/E13)*100</f>
        <v>19.416132995527487</v>
      </c>
    </row>
    <row r="17" spans="1:5">
      <c r="A17" t="s">
        <v>69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3.3</v>
      </c>
      <c r="C20">
        <v>0.10299999999999999</v>
      </c>
      <c r="D20">
        <v>39</v>
      </c>
      <c r="E20">
        <f>+((C20/0.517)*(10)*((D20/B20)))*0.9</f>
        <v>21.190434323896604</v>
      </c>
    </row>
    <row r="21" spans="1:5">
      <c r="A21">
        <v>2</v>
      </c>
      <c r="B21">
        <v>2.5</v>
      </c>
      <c r="C21">
        <v>0.16</v>
      </c>
      <c r="D21">
        <v>42</v>
      </c>
      <c r="E21">
        <f t="shared" ref="E21:E22" si="1">+((C21/0.517)*(10)*((D21/B21)))*0.9</f>
        <v>46.793036750483566</v>
      </c>
    </row>
    <row r="22" spans="1:5">
      <c r="A22">
        <v>3</v>
      </c>
      <c r="B22">
        <v>6</v>
      </c>
      <c r="C22">
        <v>0.17699999999999999</v>
      </c>
      <c r="D22">
        <v>44</v>
      </c>
      <c r="E22">
        <f t="shared" si="1"/>
        <v>22.595744680851062</v>
      </c>
    </row>
    <row r="23" spans="1:5">
      <c r="A23">
        <v>4</v>
      </c>
      <c r="B23" t="s">
        <v>18</v>
      </c>
      <c r="C23" t="s">
        <v>18</v>
      </c>
      <c r="D23" t="s">
        <v>18</v>
      </c>
      <c r="E23" t="s">
        <v>18</v>
      </c>
    </row>
    <row r="24" spans="1:5">
      <c r="A24">
        <v>5</v>
      </c>
      <c r="B24" t="s">
        <v>18</v>
      </c>
      <c r="C24" t="s">
        <v>18</v>
      </c>
      <c r="D24" t="s">
        <v>18</v>
      </c>
      <c r="E24" t="s">
        <v>18</v>
      </c>
    </row>
    <row r="25" spans="1:5">
      <c r="A25">
        <v>6</v>
      </c>
      <c r="B25" t="s">
        <v>18</v>
      </c>
      <c r="C25" t="s">
        <v>18</v>
      </c>
      <c r="D25" t="s">
        <v>18</v>
      </c>
      <c r="E25" t="s">
        <v>18</v>
      </c>
    </row>
    <row r="26" spans="1:5">
      <c r="C26" t="s">
        <v>18</v>
      </c>
      <c r="D26" t="s">
        <v>14</v>
      </c>
      <c r="E26">
        <f>+AVERAGE(E20:E25)</f>
        <v>30.193071918410407</v>
      </c>
    </row>
    <row r="27" spans="1:5">
      <c r="C27" t="s">
        <v>18</v>
      </c>
      <c r="D27" t="s">
        <v>15</v>
      </c>
      <c r="E27">
        <f>+STDEV(E20:E25)</f>
        <v>14.393152838047355</v>
      </c>
    </row>
    <row r="28" spans="1:5">
      <c r="D28" t="s">
        <v>16</v>
      </c>
      <c r="E28">
        <f>+(E27)/SQRT(6)</f>
        <v>5.8759800405179314</v>
      </c>
    </row>
    <row r="29" spans="1:5">
      <c r="D29" t="s">
        <v>17</v>
      </c>
      <c r="E29">
        <f>+(E28/E26)*100</f>
        <v>19.461352115466653</v>
      </c>
    </row>
    <row r="31" spans="1:5">
      <c r="A31" t="s">
        <v>69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5.8</v>
      </c>
      <c r="C34">
        <v>0.16600000000000001</v>
      </c>
      <c r="D34">
        <v>39</v>
      </c>
      <c r="E34">
        <f t="shared" ref="E34:E36" si="2">+((C34/0.517)*(10)*((D34/B34)))*0.9</f>
        <v>19.431067831654772</v>
      </c>
    </row>
    <row r="35" spans="1:5">
      <c r="A35">
        <v>2</v>
      </c>
      <c r="B35">
        <v>5.2</v>
      </c>
      <c r="C35">
        <v>0.14199999999999999</v>
      </c>
      <c r="D35">
        <v>42</v>
      </c>
      <c r="E35">
        <f t="shared" si="2"/>
        <v>19.965778901949111</v>
      </c>
    </row>
    <row r="36" spans="1:5">
      <c r="A36">
        <v>3</v>
      </c>
      <c r="B36">
        <v>6.9</v>
      </c>
      <c r="C36">
        <v>0.17199999999999999</v>
      </c>
      <c r="D36">
        <v>42</v>
      </c>
      <c r="E36">
        <f t="shared" si="2"/>
        <v>18.22554873433689</v>
      </c>
    </row>
    <row r="37" spans="1:5">
      <c r="A37">
        <v>4</v>
      </c>
      <c r="B37" t="s">
        <v>18</v>
      </c>
      <c r="C37" t="s">
        <v>18</v>
      </c>
      <c r="D37" t="s">
        <v>18</v>
      </c>
      <c r="E37" t="s">
        <v>18</v>
      </c>
    </row>
    <row r="38" spans="1:5">
      <c r="A38">
        <v>5</v>
      </c>
      <c r="B38" t="s">
        <v>18</v>
      </c>
      <c r="C38" t="s">
        <v>18</v>
      </c>
      <c r="D38" t="s">
        <v>18</v>
      </c>
      <c r="E38" t="s">
        <v>18</v>
      </c>
    </row>
    <row r="39" spans="1:5">
      <c r="A39">
        <v>6</v>
      </c>
      <c r="B39" t="s">
        <v>18</v>
      </c>
      <c r="C39" t="s">
        <v>18</v>
      </c>
      <c r="D39" t="s">
        <v>18</v>
      </c>
      <c r="E39" t="s">
        <v>18</v>
      </c>
    </row>
    <row r="40" spans="1:5">
      <c r="C40" t="s">
        <v>18</v>
      </c>
      <c r="D40" t="s">
        <v>14</v>
      </c>
      <c r="E40">
        <f>+AVERAGE(E34:E39)</f>
        <v>19.207465155980255</v>
      </c>
    </row>
    <row r="41" spans="1:5">
      <c r="C41" t="s">
        <v>18</v>
      </c>
      <c r="D41" t="s">
        <v>15</v>
      </c>
      <c r="E41">
        <f>+STDEV(E34:E39)</f>
        <v>0.89140275773279798</v>
      </c>
    </row>
    <row r="42" spans="1:5">
      <c r="D42" t="s">
        <v>16</v>
      </c>
      <c r="E42">
        <f>+(E41)/SQRT(6)</f>
        <v>0.36391365195918784</v>
      </c>
    </row>
    <row r="43" spans="1:5">
      <c r="D43" t="s">
        <v>17</v>
      </c>
      <c r="E43">
        <f>+(E42/E40)*100</f>
        <v>1.8946469458823052</v>
      </c>
    </row>
    <row r="46" spans="1:5">
      <c r="A46" t="s">
        <v>69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C47" t="s">
        <v>71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1">
      <c r="A49">
        <v>1</v>
      </c>
    </row>
    <row r="50" spans="1:1">
      <c r="A50">
        <v>2</v>
      </c>
    </row>
    <row r="51" spans="1:1">
      <c r="A51">
        <v>3</v>
      </c>
    </row>
    <row r="52" spans="1:1">
      <c r="A52">
        <v>4</v>
      </c>
    </row>
    <row r="53" spans="1:1">
      <c r="A53">
        <v>5</v>
      </c>
    </row>
    <row r="54" spans="1:1">
      <c r="A54">
        <v>6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72</v>
      </c>
      <c r="C4" t="s">
        <v>68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B5" t="s">
        <v>70</v>
      </c>
      <c r="E5" t="s">
        <v>8</v>
      </c>
      <c r="G5">
        <v>0</v>
      </c>
      <c r="H5">
        <v>26.5</v>
      </c>
      <c r="I5">
        <v>36.5</v>
      </c>
      <c r="J5">
        <v>31.5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21.5</v>
      </c>
      <c r="I6">
        <v>27.5</v>
      </c>
      <c r="J6">
        <v>24.5</v>
      </c>
    </row>
    <row r="7" spans="1:10">
      <c r="A7">
        <v>1</v>
      </c>
      <c r="B7">
        <v>4.9000000000000004</v>
      </c>
      <c r="C7">
        <v>0.13</v>
      </c>
      <c r="D7">
        <v>60</v>
      </c>
      <c r="E7">
        <f>+((C7/0.363)*(10)*((D7/B7)))*0.9</f>
        <v>39.467026480013494</v>
      </c>
      <c r="G7">
        <v>2</v>
      </c>
      <c r="H7">
        <v>25.6</v>
      </c>
      <c r="I7">
        <v>31</v>
      </c>
      <c r="J7">
        <v>28.2</v>
      </c>
    </row>
    <row r="8" spans="1:10">
      <c r="A8">
        <v>2</v>
      </c>
      <c r="B8">
        <v>4</v>
      </c>
      <c r="C8">
        <v>0.20499999999999999</v>
      </c>
      <c r="D8">
        <v>35</v>
      </c>
      <c r="E8">
        <f t="shared" ref="E8:E10" si="0">+((C8/0.363)*(10)*((D8/B8)))*0.9</f>
        <v>44.473140495867767</v>
      </c>
      <c r="G8">
        <v>3</v>
      </c>
      <c r="H8">
        <v>29</v>
      </c>
      <c r="I8">
        <v>33</v>
      </c>
      <c r="J8">
        <v>31.5</v>
      </c>
    </row>
    <row r="9" spans="1:10">
      <c r="A9">
        <v>3</v>
      </c>
      <c r="B9">
        <v>6.3</v>
      </c>
      <c r="C9">
        <v>0.17699999999999999</v>
      </c>
      <c r="D9">
        <v>37</v>
      </c>
      <c r="E9">
        <f t="shared" si="0"/>
        <v>25.773317591499413</v>
      </c>
    </row>
    <row r="10" spans="1:10">
      <c r="A10">
        <v>4</v>
      </c>
      <c r="B10">
        <v>6.6</v>
      </c>
      <c r="C10">
        <v>0.11799999999999999</v>
      </c>
      <c r="D10">
        <v>37</v>
      </c>
      <c r="E10">
        <f t="shared" si="0"/>
        <v>16.401202103681445</v>
      </c>
    </row>
    <row r="11" spans="1:10">
      <c r="A11" t="s">
        <v>18</v>
      </c>
      <c r="B11" t="s">
        <v>18</v>
      </c>
      <c r="C11" t="s">
        <v>18</v>
      </c>
      <c r="D11" t="s">
        <v>18</v>
      </c>
      <c r="E11" t="s">
        <v>18</v>
      </c>
    </row>
    <row r="12" spans="1:10">
      <c r="A12" t="s">
        <v>18</v>
      </c>
      <c r="B12" t="s">
        <v>18</v>
      </c>
      <c r="C12" t="s">
        <v>18</v>
      </c>
      <c r="D12" t="s">
        <v>18</v>
      </c>
      <c r="E12" t="s">
        <v>18</v>
      </c>
    </row>
    <row r="13" spans="1:10">
      <c r="C13" t="s">
        <v>18</v>
      </c>
      <c r="D13" t="s">
        <v>14</v>
      </c>
      <c r="E13">
        <f>+AVERAGE(E7:E12)</f>
        <v>31.528671667765529</v>
      </c>
    </row>
    <row r="14" spans="1:10">
      <c r="C14" t="s">
        <v>18</v>
      </c>
      <c r="D14" t="s">
        <v>15</v>
      </c>
      <c r="E14">
        <f>+STDEV(E7:E12)</f>
        <v>12.813289797736505</v>
      </c>
    </row>
    <row r="15" spans="1:10">
      <c r="D15" t="s">
        <v>16</v>
      </c>
      <c r="E15">
        <f>+(E14)/SQRT(6)</f>
        <v>5.2310036551439856</v>
      </c>
    </row>
    <row r="16" spans="1:10">
      <c r="D16" t="s">
        <v>17</v>
      </c>
      <c r="E16">
        <f>+(E15/E13)*100</f>
        <v>16.591259252105093</v>
      </c>
    </row>
    <row r="17" spans="1:5">
      <c r="A17" t="s">
        <v>72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8.9</v>
      </c>
      <c r="C20">
        <v>0.189</v>
      </c>
      <c r="D20">
        <v>38</v>
      </c>
      <c r="E20">
        <f>+((C20/0.363)*(10)*((D20/B20)))*0.9</f>
        <v>20.007428730615661</v>
      </c>
    </row>
    <row r="21" spans="1:5">
      <c r="A21">
        <v>2</v>
      </c>
      <c r="B21">
        <v>6.5</v>
      </c>
      <c r="C21">
        <v>0.25700000000000001</v>
      </c>
      <c r="D21">
        <v>38</v>
      </c>
      <c r="E21">
        <f t="shared" ref="E21:E23" si="1">+((C21/0.363)*(10)*((D21/B21)))*0.9</f>
        <v>37.251112523839794</v>
      </c>
    </row>
    <row r="22" spans="1:5">
      <c r="A22">
        <v>3</v>
      </c>
      <c r="B22">
        <v>8</v>
      </c>
      <c r="C22">
        <v>0.17399999999999999</v>
      </c>
      <c r="D22">
        <v>38</v>
      </c>
      <c r="E22">
        <f t="shared" si="1"/>
        <v>20.491735537190081</v>
      </c>
    </row>
    <row r="23" spans="1:5">
      <c r="A23">
        <v>4</v>
      </c>
      <c r="B23">
        <v>6.2</v>
      </c>
      <c r="C23">
        <v>0.189</v>
      </c>
      <c r="D23">
        <v>27</v>
      </c>
      <c r="E23">
        <f t="shared" si="1"/>
        <v>20.406558251133035</v>
      </c>
    </row>
    <row r="24" spans="1:5">
      <c r="A24">
        <v>5</v>
      </c>
      <c r="B24" t="s">
        <v>18</v>
      </c>
      <c r="C24" t="s">
        <v>18</v>
      </c>
      <c r="D24" t="s">
        <v>18</v>
      </c>
      <c r="E24" t="s">
        <v>18</v>
      </c>
    </row>
    <row r="25" spans="1:5">
      <c r="A25">
        <v>6</v>
      </c>
      <c r="B25" t="s">
        <v>18</v>
      </c>
      <c r="C25" t="s">
        <v>18</v>
      </c>
      <c r="D25" t="s">
        <v>18</v>
      </c>
      <c r="E25" t="s">
        <v>18</v>
      </c>
    </row>
    <row r="26" spans="1:5">
      <c r="C26" t="s">
        <v>18</v>
      </c>
      <c r="D26" t="s">
        <v>14</v>
      </c>
      <c r="E26">
        <f>+AVERAGE(E20:E25)</f>
        <v>24.539208760694642</v>
      </c>
    </row>
    <row r="27" spans="1:5">
      <c r="C27" t="s">
        <v>18</v>
      </c>
      <c r="D27" t="s">
        <v>15</v>
      </c>
      <c r="E27">
        <f>+STDEV(E20:E25)</f>
        <v>8.477231608916771</v>
      </c>
    </row>
    <row r="28" spans="1:5">
      <c r="D28" t="s">
        <v>16</v>
      </c>
      <c r="E28">
        <f>+(E27)/SQRT(6)</f>
        <v>3.4608153122064951</v>
      </c>
    </row>
    <row r="29" spans="1:5">
      <c r="D29" t="s">
        <v>17</v>
      </c>
      <c r="E29">
        <f>+(E28/E26)*100</f>
        <v>14.103206610923049</v>
      </c>
    </row>
    <row r="31" spans="1:5">
      <c r="A31" t="s">
        <v>72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6</v>
      </c>
      <c r="C34">
        <v>0.18099999999999999</v>
      </c>
      <c r="D34">
        <v>47</v>
      </c>
      <c r="E34">
        <f>+((C34/0.363)*(10)*((D34/B34)))*0.9</f>
        <v>35.152892561983471</v>
      </c>
    </row>
    <row r="35" spans="1:5">
      <c r="A35">
        <v>2</v>
      </c>
      <c r="B35">
        <v>4.7</v>
      </c>
      <c r="C35">
        <v>9.4E-2</v>
      </c>
      <c r="D35">
        <v>38</v>
      </c>
      <c r="E35">
        <f t="shared" ref="E35:E37" si="2">+((C35/0.363)*(10)*((D35/B35)))*0.9</f>
        <v>18.84297520661157</v>
      </c>
    </row>
    <row r="36" spans="1:5">
      <c r="A36">
        <v>3</v>
      </c>
      <c r="B36">
        <v>4.4000000000000004</v>
      </c>
      <c r="C36">
        <v>0.13200000000000001</v>
      </c>
      <c r="D36">
        <v>39</v>
      </c>
      <c r="E36">
        <f t="shared" si="2"/>
        <v>29.008264462809919</v>
      </c>
    </row>
    <row r="37" spans="1:5">
      <c r="A37">
        <v>4</v>
      </c>
      <c r="B37">
        <v>3.1</v>
      </c>
      <c r="C37">
        <v>9.4E-2</v>
      </c>
      <c r="D37">
        <v>40</v>
      </c>
      <c r="E37">
        <f t="shared" si="2"/>
        <v>30.071980805118631</v>
      </c>
    </row>
    <row r="38" spans="1:5">
      <c r="A38">
        <v>5</v>
      </c>
      <c r="B38" t="s">
        <v>18</v>
      </c>
      <c r="C38" t="s">
        <v>18</v>
      </c>
      <c r="D38" t="s">
        <v>18</v>
      </c>
      <c r="E38" t="s">
        <v>18</v>
      </c>
    </row>
    <row r="39" spans="1:5">
      <c r="A39">
        <v>6</v>
      </c>
      <c r="B39" t="s">
        <v>18</v>
      </c>
      <c r="C39" t="s">
        <v>18</v>
      </c>
      <c r="D39" t="s">
        <v>18</v>
      </c>
      <c r="E39" t="s">
        <v>18</v>
      </c>
    </row>
    <row r="40" spans="1:5">
      <c r="C40" t="s">
        <v>18</v>
      </c>
      <c r="D40" t="s">
        <v>14</v>
      </c>
      <c r="E40">
        <f>+AVERAGE(E34:E39)</f>
        <v>28.269028259130895</v>
      </c>
    </row>
    <row r="41" spans="1:5">
      <c r="C41" t="s">
        <v>18</v>
      </c>
      <c r="D41" t="s">
        <v>15</v>
      </c>
      <c r="E41">
        <f>+STDEV(E34:E39)</f>
        <v>6.832158564146253</v>
      </c>
    </row>
    <row r="42" spans="1:5">
      <c r="D42" t="s">
        <v>16</v>
      </c>
      <c r="E42">
        <f>+(E41)/SQRT(6)</f>
        <v>2.789217053990749</v>
      </c>
    </row>
    <row r="43" spans="1:5">
      <c r="D43" t="s">
        <v>17</v>
      </c>
      <c r="E43">
        <f>+(E42/E40)*100</f>
        <v>9.8666888314062664</v>
      </c>
    </row>
    <row r="46" spans="1:5">
      <c r="A46" t="s">
        <v>72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C47" t="s">
        <v>71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6.6</v>
      </c>
      <c r="C49">
        <v>0.16600000000000001</v>
      </c>
      <c r="D49">
        <v>42</v>
      </c>
      <c r="E49">
        <f>+((C49/0.363)*(10)*((D49/B49)))*0.9</f>
        <v>26.190833959429007</v>
      </c>
    </row>
    <row r="50" spans="1:5">
      <c r="A50">
        <v>2</v>
      </c>
      <c r="B50">
        <v>5.0999999999999996</v>
      </c>
      <c r="C50">
        <v>0.20799999999999999</v>
      </c>
      <c r="D50">
        <v>40</v>
      </c>
      <c r="E50">
        <f t="shared" ref="E50:E52" si="3">+((C50/0.363)*(10)*((D50/B50)))*0.9</f>
        <v>40.447253281477884</v>
      </c>
    </row>
    <row r="51" spans="1:5">
      <c r="A51">
        <v>3</v>
      </c>
      <c r="B51">
        <v>6.5</v>
      </c>
      <c r="C51">
        <v>0.17599999999999999</v>
      </c>
      <c r="D51">
        <v>46</v>
      </c>
      <c r="E51">
        <f t="shared" si="3"/>
        <v>30.88111888111888</v>
      </c>
    </row>
    <row r="52" spans="1:5">
      <c r="A52">
        <v>4</v>
      </c>
      <c r="B52">
        <v>5.5</v>
      </c>
      <c r="C52">
        <v>0.13500000000000001</v>
      </c>
      <c r="D52">
        <v>47</v>
      </c>
      <c r="E52">
        <f t="shared" si="3"/>
        <v>28.602554470323067</v>
      </c>
    </row>
    <row r="53" spans="1:5">
      <c r="A53">
        <v>5</v>
      </c>
      <c r="B53" t="s">
        <v>18</v>
      </c>
      <c r="C53" t="s">
        <v>18</v>
      </c>
      <c r="D53" t="s">
        <v>18</v>
      </c>
      <c r="E53" t="s">
        <v>18</v>
      </c>
    </row>
    <row r="54" spans="1:5">
      <c r="A54">
        <v>6</v>
      </c>
      <c r="B54" t="s">
        <v>18</v>
      </c>
      <c r="C54" t="s">
        <v>18</v>
      </c>
      <c r="D54" t="s">
        <v>18</v>
      </c>
      <c r="E54" t="s">
        <v>18</v>
      </c>
    </row>
    <row r="55" spans="1:5">
      <c r="C55" t="s">
        <v>18</v>
      </c>
      <c r="D55" t="s">
        <v>14</v>
      </c>
      <c r="E55">
        <f>+AVERAGE(E49:E54)</f>
        <v>31.530440148087209</v>
      </c>
    </row>
    <row r="56" spans="1:5">
      <c r="C56" t="s">
        <v>18</v>
      </c>
      <c r="D56" t="s">
        <v>15</v>
      </c>
      <c r="E56">
        <f>+STDEV(E49:E54)</f>
        <v>6.2454005304052744</v>
      </c>
    </row>
    <row r="57" spans="1:5">
      <c r="D57" t="s">
        <v>16</v>
      </c>
      <c r="E57">
        <f>+(E56)/SQRT(6)</f>
        <v>2.5496740898000567</v>
      </c>
    </row>
    <row r="58" spans="1:5">
      <c r="D58" t="s">
        <v>17</v>
      </c>
      <c r="E58">
        <f>+(E57/E55)*100</f>
        <v>8.0863891459337349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58"/>
  <sheetViews>
    <sheetView workbookViewId="0"/>
  </sheetViews>
  <sheetFormatPr baseColWidth="10" defaultRowHeight="12.75"/>
  <sheetData>
    <row r="1" spans="1:10">
      <c r="A1" t="s">
        <v>0</v>
      </c>
    </row>
    <row r="2" spans="1:10">
      <c r="A2" t="s">
        <v>2</v>
      </c>
    </row>
    <row r="4" spans="1:10">
      <c r="A4" t="s">
        <v>73</v>
      </c>
      <c r="C4" t="s">
        <v>68</v>
      </c>
      <c r="G4" t="s">
        <v>5</v>
      </c>
      <c r="H4" t="s">
        <v>27</v>
      </c>
      <c r="I4" t="s">
        <v>58</v>
      </c>
      <c r="J4" t="s">
        <v>59</v>
      </c>
    </row>
    <row r="5" spans="1:10">
      <c r="A5" t="s">
        <v>7</v>
      </c>
      <c r="B5" t="s">
        <v>70</v>
      </c>
      <c r="E5" t="s">
        <v>8</v>
      </c>
      <c r="G5">
        <v>0</v>
      </c>
      <c r="H5">
        <v>33.799999999999997</v>
      </c>
      <c r="I5">
        <v>47.8</v>
      </c>
      <c r="J5">
        <v>40.799999999999997</v>
      </c>
    </row>
    <row r="6" spans="1:10">
      <c r="A6" t="s">
        <v>9</v>
      </c>
      <c r="B6" t="s">
        <v>10</v>
      </c>
      <c r="C6" t="s">
        <v>11</v>
      </c>
      <c r="D6" t="s">
        <v>12</v>
      </c>
      <c r="E6" t="s">
        <v>13</v>
      </c>
      <c r="G6">
        <v>1</v>
      </c>
      <c r="H6">
        <v>31</v>
      </c>
      <c r="I6">
        <v>47.6</v>
      </c>
      <c r="J6">
        <v>42.6</v>
      </c>
    </row>
    <row r="7" spans="1:10">
      <c r="A7">
        <v>1</v>
      </c>
      <c r="B7">
        <v>3</v>
      </c>
      <c r="C7">
        <v>0.16800000000000001</v>
      </c>
      <c r="D7">
        <v>29</v>
      </c>
      <c r="E7">
        <f>+((C7/0.265)*(10)*((D7/B7)))*0.9</f>
        <v>55.154716981132069</v>
      </c>
      <c r="G7">
        <v>2</v>
      </c>
      <c r="H7">
        <v>44</v>
      </c>
      <c r="I7">
        <v>52</v>
      </c>
      <c r="J7">
        <v>48</v>
      </c>
    </row>
    <row r="8" spans="1:10">
      <c r="A8">
        <v>2</v>
      </c>
      <c r="B8">
        <v>7.5</v>
      </c>
      <c r="C8">
        <v>0.156</v>
      </c>
      <c r="D8">
        <v>32</v>
      </c>
      <c r="E8">
        <f t="shared" ref="E8:E10" si="0">+((C8/0.265)*(10)*((D8/B8)))*0.9</f>
        <v>22.605283018867922</v>
      </c>
      <c r="G8">
        <v>3</v>
      </c>
      <c r="H8">
        <v>75</v>
      </c>
      <c r="I8">
        <v>95</v>
      </c>
      <c r="J8">
        <v>85</v>
      </c>
    </row>
    <row r="9" spans="1:10">
      <c r="A9">
        <v>3</v>
      </c>
      <c r="B9">
        <v>4.0999999999999996</v>
      </c>
      <c r="C9">
        <v>9.4E-2</v>
      </c>
      <c r="D9">
        <v>41</v>
      </c>
      <c r="E9">
        <f t="shared" si="0"/>
        <v>31.924528301886792</v>
      </c>
    </row>
    <row r="10" spans="1:10">
      <c r="A10">
        <v>4</v>
      </c>
      <c r="B10">
        <v>5.3</v>
      </c>
      <c r="C10">
        <v>0.20399999999999999</v>
      </c>
      <c r="D10">
        <v>41</v>
      </c>
      <c r="E10">
        <f t="shared" si="0"/>
        <v>53.596297614809544</v>
      </c>
    </row>
    <row r="11" spans="1:10">
      <c r="A11" t="s">
        <v>18</v>
      </c>
      <c r="B11" t="s">
        <v>18</v>
      </c>
      <c r="C11" t="s">
        <v>18</v>
      </c>
      <c r="D11" t="s">
        <v>18</v>
      </c>
      <c r="E11" t="s">
        <v>18</v>
      </c>
    </row>
    <row r="12" spans="1:10">
      <c r="A12" t="s">
        <v>18</v>
      </c>
      <c r="B12" t="s">
        <v>18</v>
      </c>
      <c r="C12" t="s">
        <v>18</v>
      </c>
      <c r="D12" t="s">
        <v>18</v>
      </c>
      <c r="E12" t="s">
        <v>18</v>
      </c>
    </row>
    <row r="13" spans="1:10">
      <c r="C13" t="s">
        <v>18</v>
      </c>
      <c r="D13" t="s">
        <v>14</v>
      </c>
      <c r="E13">
        <f>+AVERAGE(E7:E12)</f>
        <v>40.820206479174082</v>
      </c>
    </row>
    <row r="14" spans="1:10">
      <c r="C14" t="s">
        <v>18</v>
      </c>
      <c r="D14" t="s">
        <v>15</v>
      </c>
      <c r="E14">
        <f>+STDEV(E7:E12)</f>
        <v>16.120620572582222</v>
      </c>
    </row>
    <row r="15" spans="1:10">
      <c r="D15" t="s">
        <v>16</v>
      </c>
      <c r="E15">
        <f>+(E14)/SQRT(6)</f>
        <v>6.5812157899732737</v>
      </c>
    </row>
    <row r="16" spans="1:10">
      <c r="D16" t="s">
        <v>17</v>
      </c>
      <c r="E16">
        <f>+(E15/E13)*100</f>
        <v>16.122446106025752</v>
      </c>
    </row>
    <row r="17" spans="1:5">
      <c r="A17" t="s">
        <v>73</v>
      </c>
    </row>
    <row r="18" spans="1:5">
      <c r="A18" t="s">
        <v>19</v>
      </c>
      <c r="E18" t="s">
        <v>8</v>
      </c>
    </row>
    <row r="19" spans="1:5">
      <c r="A19" t="s">
        <v>9</v>
      </c>
      <c r="B19" t="s">
        <v>10</v>
      </c>
      <c r="C19" t="s">
        <v>11</v>
      </c>
      <c r="D19" t="s">
        <v>12</v>
      </c>
      <c r="E19" t="s">
        <v>13</v>
      </c>
    </row>
    <row r="20" spans="1:5">
      <c r="A20">
        <v>1</v>
      </c>
      <c r="B20">
        <v>4</v>
      </c>
      <c r="C20">
        <v>0.10100000000000001</v>
      </c>
      <c r="D20">
        <v>33</v>
      </c>
      <c r="E20">
        <f t="shared" ref="E20:E23" si="1">+((C20/0.265)*(10)*((D20/B20)))*0.9</f>
        <v>28.29905660377359</v>
      </c>
    </row>
    <row r="21" spans="1:5">
      <c r="A21">
        <v>2</v>
      </c>
      <c r="B21">
        <v>4.2</v>
      </c>
      <c r="C21">
        <v>0.16300000000000001</v>
      </c>
      <c r="D21">
        <v>37</v>
      </c>
      <c r="E21">
        <f t="shared" si="1"/>
        <v>48.76819407008086</v>
      </c>
    </row>
    <row r="22" spans="1:5">
      <c r="A22">
        <v>3</v>
      </c>
      <c r="B22">
        <v>3.4</v>
      </c>
      <c r="C22">
        <v>0.10299999999999999</v>
      </c>
      <c r="D22">
        <v>39</v>
      </c>
      <c r="E22">
        <f t="shared" si="1"/>
        <v>40.12541620421753</v>
      </c>
    </row>
    <row r="23" spans="1:5">
      <c r="A23">
        <v>4</v>
      </c>
      <c r="B23">
        <v>5.0999999999999996</v>
      </c>
      <c r="C23">
        <v>0.19500000000000001</v>
      </c>
      <c r="D23">
        <v>41</v>
      </c>
      <c r="E23">
        <f t="shared" si="1"/>
        <v>53.240843507214208</v>
      </c>
    </row>
    <row r="24" spans="1:5">
      <c r="A24">
        <v>5</v>
      </c>
      <c r="B24" t="s">
        <v>18</v>
      </c>
      <c r="C24" t="s">
        <v>18</v>
      </c>
      <c r="D24" t="s">
        <v>18</v>
      </c>
      <c r="E24" t="s">
        <v>18</v>
      </c>
    </row>
    <row r="25" spans="1:5">
      <c r="A25">
        <v>6</v>
      </c>
      <c r="B25" t="s">
        <v>18</v>
      </c>
      <c r="C25" t="s">
        <v>18</v>
      </c>
      <c r="D25" t="s">
        <v>18</v>
      </c>
      <c r="E25" t="s">
        <v>18</v>
      </c>
    </row>
    <row r="26" spans="1:5">
      <c r="C26" t="s">
        <v>18</v>
      </c>
      <c r="D26" t="s">
        <v>14</v>
      </c>
      <c r="E26">
        <f>+AVERAGE(E20:E25)</f>
        <v>42.608377596321546</v>
      </c>
    </row>
    <row r="27" spans="1:5">
      <c r="C27" t="s">
        <v>18</v>
      </c>
      <c r="D27" t="s">
        <v>15</v>
      </c>
      <c r="E27">
        <f>+STDEV(E20:E25)</f>
        <v>10.983539728143885</v>
      </c>
    </row>
    <row r="28" spans="1:5">
      <c r="D28" t="s">
        <v>16</v>
      </c>
      <c r="E28">
        <f>+(E27)/SQRT(6)</f>
        <v>4.4840113172566642</v>
      </c>
    </row>
    <row r="29" spans="1:5">
      <c r="D29" t="s">
        <v>17</v>
      </c>
      <c r="E29">
        <f>+(E28/E26)*100</f>
        <v>10.523778585842649</v>
      </c>
    </row>
    <row r="31" spans="1:5">
      <c r="A31" t="s">
        <v>73</v>
      </c>
      <c r="C31" t="s">
        <v>18</v>
      </c>
      <c r="D31" t="s">
        <v>18</v>
      </c>
      <c r="E31" t="s">
        <v>18</v>
      </c>
    </row>
    <row r="32" spans="1:5">
      <c r="A32" t="s">
        <v>30</v>
      </c>
      <c r="E32" t="s">
        <v>8</v>
      </c>
    </row>
    <row r="33" spans="1:5">
      <c r="A33" t="s">
        <v>9</v>
      </c>
      <c r="B33" t="s">
        <v>10</v>
      </c>
      <c r="C33" t="s">
        <v>11</v>
      </c>
      <c r="D33" t="s">
        <v>12</v>
      </c>
      <c r="E33" t="s">
        <v>13</v>
      </c>
    </row>
    <row r="34" spans="1:5">
      <c r="A34">
        <v>1</v>
      </c>
      <c r="B34">
        <v>3.8</v>
      </c>
      <c r="C34">
        <v>0.21299999999999999</v>
      </c>
      <c r="D34">
        <v>26</v>
      </c>
      <c r="E34">
        <f t="shared" ref="E34:E37" si="2">+((C34/0.265)*(10)*((D34/B34)))*0.9</f>
        <v>49.495531281032761</v>
      </c>
    </row>
    <row r="35" spans="1:5">
      <c r="A35">
        <v>2</v>
      </c>
      <c r="B35">
        <v>4</v>
      </c>
      <c r="C35">
        <v>0.21199999999999999</v>
      </c>
      <c r="D35">
        <v>34</v>
      </c>
      <c r="E35">
        <f t="shared" si="2"/>
        <v>61.199999999999989</v>
      </c>
    </row>
    <row r="36" spans="1:5">
      <c r="A36">
        <v>3</v>
      </c>
      <c r="B36">
        <v>6.2</v>
      </c>
      <c r="C36">
        <v>0.19500000000000001</v>
      </c>
      <c r="D36">
        <v>34</v>
      </c>
      <c r="E36">
        <f t="shared" si="2"/>
        <v>36.317711503347532</v>
      </c>
    </row>
    <row r="37" spans="1:5">
      <c r="A37">
        <v>4</v>
      </c>
      <c r="B37">
        <v>6.7</v>
      </c>
      <c r="C37">
        <v>0.23400000000000001</v>
      </c>
      <c r="D37">
        <v>38</v>
      </c>
      <c r="E37">
        <f t="shared" si="2"/>
        <v>45.073500422416217</v>
      </c>
    </row>
    <row r="38" spans="1:5">
      <c r="A38">
        <v>5</v>
      </c>
      <c r="B38" t="s">
        <v>18</v>
      </c>
      <c r="C38" t="s">
        <v>18</v>
      </c>
      <c r="D38" t="s">
        <v>18</v>
      </c>
      <c r="E38" t="s">
        <v>18</v>
      </c>
    </row>
    <row r="39" spans="1:5">
      <c r="A39">
        <v>6</v>
      </c>
      <c r="B39" t="s">
        <v>18</v>
      </c>
      <c r="C39" t="s">
        <v>18</v>
      </c>
      <c r="D39" t="s">
        <v>18</v>
      </c>
      <c r="E39" t="s">
        <v>18</v>
      </c>
    </row>
    <row r="40" spans="1:5">
      <c r="C40" t="s">
        <v>18</v>
      </c>
      <c r="D40" t="s">
        <v>14</v>
      </c>
      <c r="E40">
        <f>+AVERAGE(E34:E39)</f>
        <v>48.021685801699121</v>
      </c>
    </row>
    <row r="41" spans="1:5">
      <c r="C41" t="s">
        <v>18</v>
      </c>
      <c r="D41" t="s">
        <v>15</v>
      </c>
      <c r="E41">
        <f>+STDEV(E34:E39)</f>
        <v>10.352374880724781</v>
      </c>
    </row>
    <row r="42" spans="1:5">
      <c r="D42" t="s">
        <v>16</v>
      </c>
      <c r="E42">
        <f>+(E41)/SQRT(6)</f>
        <v>4.2263393472969302</v>
      </c>
    </row>
    <row r="43" spans="1:5">
      <c r="D43" t="s">
        <v>17</v>
      </c>
      <c r="E43">
        <f>+(E42/E40)*100</f>
        <v>8.8008975044091269</v>
      </c>
    </row>
    <row r="46" spans="1:5">
      <c r="A46" t="s">
        <v>73</v>
      </c>
      <c r="C46" t="s">
        <v>18</v>
      </c>
      <c r="D46" t="s">
        <v>18</v>
      </c>
      <c r="E46" t="s">
        <v>18</v>
      </c>
    </row>
    <row r="47" spans="1:5">
      <c r="A47" t="s">
        <v>31</v>
      </c>
      <c r="C47" t="s">
        <v>71</v>
      </c>
      <c r="E47" t="s">
        <v>8</v>
      </c>
    </row>
    <row r="48" spans="1:5">
      <c r="A48" t="s">
        <v>9</v>
      </c>
      <c r="B48" t="s">
        <v>10</v>
      </c>
      <c r="C48" t="s">
        <v>11</v>
      </c>
      <c r="D48" t="s">
        <v>12</v>
      </c>
      <c r="E48" t="s">
        <v>13</v>
      </c>
    </row>
    <row r="49" spans="1:5">
      <c r="A49">
        <v>1</v>
      </c>
      <c r="B49">
        <v>9.3000000000000007</v>
      </c>
      <c r="C49">
        <v>0.45800000000000002</v>
      </c>
      <c r="D49">
        <v>70</v>
      </c>
      <c r="E49">
        <f t="shared" ref="E49:E52" si="3">+((C49/0.265)*(10)*((D49/B49)))*0.9</f>
        <v>117.07851491174681</v>
      </c>
    </row>
    <row r="50" spans="1:5">
      <c r="A50">
        <v>2</v>
      </c>
      <c r="B50">
        <v>5.7</v>
      </c>
      <c r="C50">
        <v>0.36499999999999999</v>
      </c>
      <c r="D50">
        <v>41</v>
      </c>
      <c r="E50">
        <f t="shared" si="3"/>
        <v>89.165839126117177</v>
      </c>
    </row>
    <row r="51" spans="1:5">
      <c r="A51">
        <v>3</v>
      </c>
      <c r="B51">
        <v>8.1999999999999993</v>
      </c>
      <c r="C51">
        <v>0.44600000000000001</v>
      </c>
      <c r="D51">
        <v>42</v>
      </c>
      <c r="E51">
        <f t="shared" si="3"/>
        <v>77.583064887252647</v>
      </c>
    </row>
    <row r="52" spans="1:5">
      <c r="A52">
        <v>4</v>
      </c>
      <c r="B52">
        <v>4.0999999999999996</v>
      </c>
      <c r="C52">
        <v>0.17599999999999999</v>
      </c>
      <c r="D52">
        <v>40</v>
      </c>
      <c r="E52">
        <f t="shared" si="3"/>
        <v>58.315692590888176</v>
      </c>
    </row>
    <row r="53" spans="1:5">
      <c r="A53">
        <v>5</v>
      </c>
      <c r="B53" t="s">
        <v>18</v>
      </c>
      <c r="C53" t="s">
        <v>18</v>
      </c>
      <c r="D53" t="s">
        <v>18</v>
      </c>
      <c r="E53" t="s">
        <v>18</v>
      </c>
    </row>
    <row r="54" spans="1:5">
      <c r="A54">
        <v>6</v>
      </c>
      <c r="B54" t="s">
        <v>18</v>
      </c>
      <c r="C54" t="s">
        <v>18</v>
      </c>
      <c r="D54" t="s">
        <v>18</v>
      </c>
      <c r="E54" t="s">
        <v>18</v>
      </c>
    </row>
    <row r="55" spans="1:5">
      <c r="C55" t="s">
        <v>18</v>
      </c>
      <c r="D55" t="s">
        <v>14</v>
      </c>
      <c r="E55">
        <f>+AVERAGE(E49:E54)</f>
        <v>85.535777879001188</v>
      </c>
    </row>
    <row r="56" spans="1:5">
      <c r="C56" t="s">
        <v>18</v>
      </c>
      <c r="D56" t="s">
        <v>15</v>
      </c>
      <c r="E56">
        <f>+STDEV(E49:E54)</f>
        <v>24.578447816437581</v>
      </c>
    </row>
    <row r="57" spans="1:5">
      <c r="D57" t="s">
        <v>16</v>
      </c>
      <c r="E57">
        <f>+(E56)/SQRT(6)</f>
        <v>10.03410930331591</v>
      </c>
    </row>
    <row r="58" spans="1:5">
      <c r="D58" t="s">
        <v>17</v>
      </c>
      <c r="E58">
        <f>+(E57/E55)*100</f>
        <v>11.730891507773682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C6:S84"/>
  <sheetViews>
    <sheetView zoomScale="75" workbookViewId="0"/>
  </sheetViews>
  <sheetFormatPr baseColWidth="10" defaultRowHeight="12.75"/>
  <sheetData>
    <row r="6" spans="3:13">
      <c r="C6" s="4" t="s">
        <v>74</v>
      </c>
      <c r="D6" s="3" t="s">
        <v>75</v>
      </c>
      <c r="E6" s="5" t="s">
        <v>76</v>
      </c>
      <c r="G6" t="s">
        <v>77</v>
      </c>
    </row>
    <row r="7" spans="3:13">
      <c r="C7" t="s">
        <v>42</v>
      </c>
      <c r="D7">
        <v>40</v>
      </c>
      <c r="E7">
        <v>85.793871866295262</v>
      </c>
      <c r="G7" t="s">
        <v>78</v>
      </c>
    </row>
    <row r="8" spans="3:13">
      <c r="C8" t="s">
        <v>42</v>
      </c>
      <c r="D8">
        <v>40</v>
      </c>
      <c r="E8">
        <v>26.000795861520096</v>
      </c>
      <c r="H8" t="s">
        <v>79</v>
      </c>
      <c r="I8" t="s">
        <v>80</v>
      </c>
      <c r="J8" t="s">
        <v>79</v>
      </c>
      <c r="K8" t="s">
        <v>80</v>
      </c>
      <c r="L8" t="s">
        <v>81</v>
      </c>
      <c r="M8" t="s">
        <v>81</v>
      </c>
    </row>
    <row r="9" spans="3:13">
      <c r="C9" t="s">
        <v>42</v>
      </c>
      <c r="D9">
        <v>40</v>
      </c>
      <c r="E9">
        <v>28.926505249625031</v>
      </c>
      <c r="H9" t="s">
        <v>82</v>
      </c>
      <c r="I9" t="s">
        <v>82</v>
      </c>
      <c r="J9" t="s">
        <v>83</v>
      </c>
      <c r="K9" t="s">
        <v>83</v>
      </c>
      <c r="L9" t="s">
        <v>84</v>
      </c>
      <c r="M9" t="s">
        <v>85</v>
      </c>
    </row>
    <row r="10" spans="3:13">
      <c r="C10" t="s">
        <v>42</v>
      </c>
      <c r="D10">
        <v>40</v>
      </c>
      <c r="E10">
        <v>28.236328984019938</v>
      </c>
      <c r="G10" t="s">
        <v>86</v>
      </c>
      <c r="H10">
        <v>2</v>
      </c>
      <c r="I10">
        <v>314.63653564453125</v>
      </c>
      <c r="J10">
        <v>50</v>
      </c>
      <c r="K10">
        <v>169.5931396484375</v>
      </c>
      <c r="L10">
        <v>1.8552432060241699</v>
      </c>
      <c r="M10">
        <v>0.1670217365026474</v>
      </c>
    </row>
    <row r="11" spans="3:13">
      <c r="C11" t="s">
        <v>42</v>
      </c>
      <c r="D11">
        <v>40</v>
      </c>
      <c r="E11">
        <v>23.947116783769175</v>
      </c>
      <c r="G11" t="s">
        <v>87</v>
      </c>
      <c r="H11">
        <v>3</v>
      </c>
      <c r="I11">
        <v>1608.137939453125</v>
      </c>
      <c r="J11">
        <v>50</v>
      </c>
      <c r="K11">
        <v>169.5931396484375</v>
      </c>
      <c r="L11">
        <v>9.4823284149169922</v>
      </c>
      <c r="M11" s="6">
        <v>4.5860644604545087E-5</v>
      </c>
    </row>
    <row r="12" spans="3:13">
      <c r="C12" t="s">
        <v>42</v>
      </c>
      <c r="D12">
        <v>40</v>
      </c>
      <c r="E12">
        <v>57.660167130919213</v>
      </c>
      <c r="G12" t="s">
        <v>88</v>
      </c>
      <c r="H12">
        <v>6</v>
      </c>
      <c r="I12">
        <v>2432.887939453125</v>
      </c>
      <c r="J12">
        <v>50</v>
      </c>
      <c r="K12">
        <v>169.5931396484375</v>
      </c>
      <c r="L12">
        <v>14.345438003540039</v>
      </c>
      <c r="M12" s="6">
        <v>1.9808943374499677E-9</v>
      </c>
    </row>
    <row r="13" spans="3:13">
      <c r="C13" t="s">
        <v>41</v>
      </c>
      <c r="D13">
        <v>40</v>
      </c>
      <c r="E13">
        <v>27.234304692521967</v>
      </c>
    </row>
    <row r="14" spans="3:13">
      <c r="C14" t="s">
        <v>41</v>
      </c>
      <c r="D14">
        <v>40</v>
      </c>
      <c r="E14">
        <v>26.612384829655028</v>
      </c>
    </row>
    <row r="15" spans="3:13">
      <c r="C15" t="s">
        <v>41</v>
      </c>
      <c r="D15">
        <v>40</v>
      </c>
      <c r="E15">
        <v>31.203698216084867</v>
      </c>
      <c r="G15" t="s">
        <v>89</v>
      </c>
      <c r="J15" t="s">
        <v>90</v>
      </c>
    </row>
    <row r="16" spans="3:13">
      <c r="C16" t="s">
        <v>41</v>
      </c>
      <c r="D16">
        <v>40</v>
      </c>
      <c r="E16">
        <v>21.046835525037245</v>
      </c>
      <c r="G16" t="s">
        <v>91</v>
      </c>
      <c r="J16" t="s">
        <v>91</v>
      </c>
    </row>
    <row r="17" spans="3:18">
      <c r="C17" t="s">
        <v>41</v>
      </c>
      <c r="D17">
        <v>40</v>
      </c>
      <c r="E17">
        <v>29.644846796657387</v>
      </c>
      <c r="H17" t="s">
        <v>81</v>
      </c>
      <c r="I17" t="s">
        <v>81</v>
      </c>
      <c r="K17" t="s">
        <v>81</v>
      </c>
      <c r="L17" t="s">
        <v>81</v>
      </c>
      <c r="M17" s="7" t="s">
        <v>16</v>
      </c>
    </row>
    <row r="18" spans="3:18">
      <c r="C18" t="s">
        <v>41</v>
      </c>
      <c r="D18">
        <v>40</v>
      </c>
      <c r="E18">
        <v>40.120065315531654</v>
      </c>
      <c r="H18" t="s">
        <v>92</v>
      </c>
      <c r="I18" t="s">
        <v>93</v>
      </c>
      <c r="K18" t="s">
        <v>92</v>
      </c>
      <c r="L18" t="s">
        <v>93</v>
      </c>
      <c r="O18" t="s">
        <v>94</v>
      </c>
      <c r="P18" t="s">
        <v>95</v>
      </c>
      <c r="Q18" t="s">
        <v>96</v>
      </c>
      <c r="R18" t="s">
        <v>97</v>
      </c>
    </row>
    <row r="19" spans="3:18">
      <c r="C19" t="s">
        <v>98</v>
      </c>
      <c r="D19">
        <v>40</v>
      </c>
      <c r="E19">
        <v>1.4025446058872246</v>
      </c>
      <c r="G19" t="s">
        <v>42</v>
      </c>
      <c r="H19">
        <v>25.669269561767578</v>
      </c>
      <c r="I19">
        <v>6</v>
      </c>
      <c r="J19" t="s">
        <v>42</v>
      </c>
      <c r="K19">
        <v>11.106401443481445</v>
      </c>
      <c r="L19">
        <v>6</v>
      </c>
      <c r="M19">
        <f>+(K19/SQRT(L19))</f>
        <v>4.5341694025066808</v>
      </c>
      <c r="N19" t="s">
        <v>42</v>
      </c>
      <c r="O19">
        <v>25</v>
      </c>
      <c r="P19">
        <f t="shared" ref="P19:P30" si="0">+R19+M19</f>
        <v>36.062581267741052</v>
      </c>
      <c r="Q19">
        <f t="shared" ref="Q19:Q30" si="1">+R19-M19</f>
        <v>26.994242462727694</v>
      </c>
      <c r="R19">
        <v>31.528411865234375</v>
      </c>
    </row>
    <row r="20" spans="3:18">
      <c r="C20" t="s">
        <v>98</v>
      </c>
      <c r="D20">
        <v>40</v>
      </c>
      <c r="E20">
        <v>6.8709377901578454</v>
      </c>
      <c r="G20" t="s">
        <v>42</v>
      </c>
      <c r="H20">
        <v>41.760799407958984</v>
      </c>
      <c r="I20">
        <v>6</v>
      </c>
      <c r="J20" t="s">
        <v>42</v>
      </c>
      <c r="K20">
        <v>24.920019149780273</v>
      </c>
      <c r="L20">
        <v>6</v>
      </c>
      <c r="M20">
        <f t="shared" ref="M20:M30" si="2">+(K20/SQRT(L20))</f>
        <v>10.173555216224527</v>
      </c>
      <c r="N20" t="s">
        <v>42</v>
      </c>
      <c r="O20">
        <v>40</v>
      </c>
      <c r="P20">
        <f t="shared" si="0"/>
        <v>35.842824777992107</v>
      </c>
      <c r="Q20">
        <f t="shared" si="1"/>
        <v>15.495714345543051</v>
      </c>
      <c r="R20">
        <v>25.669269561767578</v>
      </c>
    </row>
    <row r="21" spans="3:18">
      <c r="C21" t="s">
        <v>98</v>
      </c>
      <c r="D21">
        <v>40</v>
      </c>
      <c r="E21">
        <v>1.137418755803157</v>
      </c>
      <c r="G21" t="s">
        <v>42</v>
      </c>
      <c r="H21">
        <v>31.528411865234375</v>
      </c>
      <c r="I21">
        <v>6</v>
      </c>
      <c r="J21" t="s">
        <v>42</v>
      </c>
      <c r="K21">
        <v>12.268769264221191</v>
      </c>
      <c r="L21">
        <v>6</v>
      </c>
      <c r="M21">
        <f t="shared" si="2"/>
        <v>5.0087040782138885</v>
      </c>
      <c r="N21" t="s">
        <v>42</v>
      </c>
      <c r="O21">
        <v>50</v>
      </c>
      <c r="P21">
        <f t="shared" si="0"/>
        <v>46.769503486172873</v>
      </c>
      <c r="Q21">
        <f t="shared" si="1"/>
        <v>36.752095329745096</v>
      </c>
      <c r="R21">
        <v>41.760799407958984</v>
      </c>
    </row>
    <row r="22" spans="3:18">
      <c r="C22" t="s">
        <v>98</v>
      </c>
      <c r="D22">
        <v>40</v>
      </c>
      <c r="E22">
        <v>12.193871866295265</v>
      </c>
      <c r="G22" t="s">
        <v>42</v>
      </c>
      <c r="H22">
        <v>7.6575231552124023</v>
      </c>
      <c r="I22">
        <v>3</v>
      </c>
      <c r="J22" t="s">
        <v>42</v>
      </c>
      <c r="K22">
        <v>3.6418888568878174</v>
      </c>
      <c r="L22">
        <v>3</v>
      </c>
      <c r="M22">
        <f t="shared" si="2"/>
        <v>2.10264551188288</v>
      </c>
      <c r="N22" t="s">
        <v>42</v>
      </c>
      <c r="O22">
        <v>65</v>
      </c>
      <c r="P22">
        <f t="shared" si="0"/>
        <v>9.7601686670952823</v>
      </c>
      <c r="Q22">
        <f t="shared" si="1"/>
        <v>5.5548776433295224</v>
      </c>
      <c r="R22">
        <v>7.6575231552124023</v>
      </c>
    </row>
    <row r="23" spans="3:18">
      <c r="C23" t="s">
        <v>42</v>
      </c>
      <c r="D23">
        <v>50</v>
      </c>
      <c r="E23">
        <v>54.982305829763462</v>
      </c>
      <c r="G23" t="s">
        <v>41</v>
      </c>
      <c r="H23">
        <v>27.326229095458984</v>
      </c>
      <c r="I23">
        <v>6</v>
      </c>
      <c r="J23" t="s">
        <v>41</v>
      </c>
      <c r="K23">
        <v>6.738288402557373</v>
      </c>
      <c r="L23">
        <v>6</v>
      </c>
      <c r="M23">
        <f t="shared" si="2"/>
        <v>2.7508947209965222</v>
      </c>
      <c r="N23" t="s">
        <v>41</v>
      </c>
      <c r="O23">
        <v>25</v>
      </c>
      <c r="P23">
        <f t="shared" si="0"/>
        <v>20.103573019946719</v>
      </c>
      <c r="Q23">
        <f t="shared" si="1"/>
        <v>14.601783577953674</v>
      </c>
      <c r="R23">
        <v>17.352678298950195</v>
      </c>
    </row>
    <row r="24" spans="3:18">
      <c r="C24" t="s">
        <v>42</v>
      </c>
      <c r="D24">
        <v>50</v>
      </c>
      <c r="E24">
        <v>32.343570791385247</v>
      </c>
      <c r="G24" t="s">
        <v>41</v>
      </c>
      <c r="H24">
        <v>29.310356140136719</v>
      </c>
      <c r="I24">
        <v>6</v>
      </c>
      <c r="J24" t="s">
        <v>41</v>
      </c>
      <c r="K24">
        <v>6.3312125205993652</v>
      </c>
      <c r="L24">
        <v>6</v>
      </c>
      <c r="M24">
        <f t="shared" si="2"/>
        <v>2.584706688098096</v>
      </c>
      <c r="N24" t="s">
        <v>41</v>
      </c>
      <c r="O24">
        <v>40</v>
      </c>
      <c r="P24">
        <f t="shared" si="0"/>
        <v>29.910935783557079</v>
      </c>
      <c r="Q24">
        <f t="shared" si="1"/>
        <v>24.74152240736089</v>
      </c>
      <c r="R24">
        <v>27.326229095458984</v>
      </c>
    </row>
    <row r="25" spans="3:18">
      <c r="C25" t="s">
        <v>42</v>
      </c>
      <c r="D25">
        <v>50</v>
      </c>
      <c r="E25">
        <v>23.922518159806295</v>
      </c>
      <c r="G25" t="s">
        <v>41</v>
      </c>
      <c r="H25">
        <v>17.352678298950195</v>
      </c>
      <c r="I25">
        <v>6</v>
      </c>
      <c r="J25" t="s">
        <v>41</v>
      </c>
      <c r="K25">
        <v>15.40446949005127</v>
      </c>
      <c r="L25">
        <v>6</v>
      </c>
      <c r="M25">
        <f t="shared" si="2"/>
        <v>6.2888483348161675</v>
      </c>
      <c r="N25" t="s">
        <v>41</v>
      </c>
      <c r="O25">
        <v>50</v>
      </c>
      <c r="P25">
        <f t="shared" si="0"/>
        <v>35.599204474952884</v>
      </c>
      <c r="Q25">
        <f t="shared" si="1"/>
        <v>23.021507805320553</v>
      </c>
      <c r="R25">
        <v>29.310356140136719</v>
      </c>
    </row>
    <row r="26" spans="3:18">
      <c r="C26" t="s">
        <v>42</v>
      </c>
      <c r="D26">
        <v>50</v>
      </c>
      <c r="E26">
        <v>20.959718247853843</v>
      </c>
      <c r="G26" t="s">
        <v>41</v>
      </c>
      <c r="H26">
        <v>31.528671264648437</v>
      </c>
      <c r="I26">
        <v>4</v>
      </c>
      <c r="J26" t="s">
        <v>41</v>
      </c>
      <c r="K26">
        <v>12.813289642333984</v>
      </c>
      <c r="L26">
        <v>4</v>
      </c>
      <c r="M26">
        <f t="shared" si="2"/>
        <v>6.4066448211669922</v>
      </c>
      <c r="N26" t="s">
        <v>41</v>
      </c>
      <c r="O26">
        <v>65</v>
      </c>
      <c r="P26">
        <f t="shared" si="0"/>
        <v>37.93531608581543</v>
      </c>
      <c r="Q26">
        <f t="shared" si="1"/>
        <v>25.122026443481445</v>
      </c>
      <c r="R26">
        <v>31.528671264648437</v>
      </c>
    </row>
    <row r="27" spans="3:18">
      <c r="C27" t="s">
        <v>42</v>
      </c>
      <c r="D27">
        <v>50</v>
      </c>
      <c r="E27">
        <v>31.10279550957517</v>
      </c>
      <c r="G27" t="s">
        <v>98</v>
      </c>
      <c r="H27">
        <v>75.152061462402344</v>
      </c>
      <c r="I27">
        <v>6</v>
      </c>
      <c r="J27" t="s">
        <v>98</v>
      </c>
      <c r="K27">
        <v>11.751815795898438</v>
      </c>
      <c r="L27">
        <v>6</v>
      </c>
      <c r="M27">
        <f t="shared" si="2"/>
        <v>4.7976587085217597</v>
      </c>
      <c r="N27" t="s">
        <v>98</v>
      </c>
      <c r="O27">
        <v>25</v>
      </c>
      <c r="P27">
        <f t="shared" si="0"/>
        <v>17.619091775843536</v>
      </c>
      <c r="Q27">
        <f t="shared" si="1"/>
        <v>8.0237743588000185</v>
      </c>
      <c r="R27">
        <v>12.821433067321777</v>
      </c>
    </row>
    <row r="28" spans="3:18">
      <c r="C28" t="s">
        <v>42</v>
      </c>
      <c r="D28">
        <v>50</v>
      </c>
      <c r="E28">
        <v>25.859564164648909</v>
      </c>
      <c r="G28" t="s">
        <v>98</v>
      </c>
      <c r="H28">
        <v>5.4011931419372559</v>
      </c>
      <c r="I28">
        <v>4</v>
      </c>
      <c r="J28" t="s">
        <v>98</v>
      </c>
      <c r="K28">
        <v>5.2430777549743652</v>
      </c>
      <c r="L28">
        <v>4</v>
      </c>
      <c r="M28">
        <f t="shared" si="2"/>
        <v>2.6215388774871826</v>
      </c>
      <c r="N28" t="s">
        <v>98</v>
      </c>
      <c r="O28">
        <v>40</v>
      </c>
      <c r="P28">
        <f t="shared" si="0"/>
        <v>77.773600339889526</v>
      </c>
      <c r="Q28">
        <f t="shared" si="1"/>
        <v>72.530522584915161</v>
      </c>
      <c r="R28">
        <v>75.152061462402344</v>
      </c>
    </row>
    <row r="29" spans="3:18">
      <c r="C29" t="s">
        <v>41</v>
      </c>
      <c r="D29">
        <v>50</v>
      </c>
      <c r="E29">
        <v>8.9514066496163682</v>
      </c>
      <c r="G29" t="s">
        <v>98</v>
      </c>
      <c r="H29">
        <v>12.821433067321777</v>
      </c>
      <c r="I29">
        <v>5</v>
      </c>
      <c r="J29" t="s">
        <v>98</v>
      </c>
      <c r="K29">
        <v>8.9390621185302734</v>
      </c>
      <c r="L29">
        <v>5</v>
      </c>
      <c r="M29">
        <f t="shared" si="2"/>
        <v>3.9976701104253944</v>
      </c>
      <c r="N29" t="s">
        <v>98</v>
      </c>
      <c r="O29">
        <v>50</v>
      </c>
      <c r="P29">
        <f t="shared" si="0"/>
        <v>9.3988632523626503</v>
      </c>
      <c r="Q29">
        <f t="shared" si="1"/>
        <v>1.4035230315118614</v>
      </c>
      <c r="R29">
        <v>5.4011931419372559</v>
      </c>
    </row>
    <row r="30" spans="3:18">
      <c r="C30" t="s">
        <v>41</v>
      </c>
      <c r="D30">
        <v>50</v>
      </c>
      <c r="E30">
        <v>7.187222715173025</v>
      </c>
      <c r="G30" t="s">
        <v>98</v>
      </c>
      <c r="H30">
        <v>40.820205688476563</v>
      </c>
      <c r="I30">
        <v>4</v>
      </c>
      <c r="J30" t="s">
        <v>98</v>
      </c>
      <c r="K30">
        <v>16.120620727539063</v>
      </c>
      <c r="L30">
        <v>4</v>
      </c>
      <c r="M30">
        <f t="shared" si="2"/>
        <v>8.0603103637695313</v>
      </c>
      <c r="N30" t="s">
        <v>98</v>
      </c>
      <c r="O30">
        <v>65</v>
      </c>
      <c r="P30">
        <f t="shared" si="0"/>
        <v>48.880516052246094</v>
      </c>
      <c r="Q30">
        <f t="shared" si="1"/>
        <v>32.759895324707031</v>
      </c>
      <c r="R30">
        <v>40.820205688476563</v>
      </c>
    </row>
    <row r="31" spans="3:18">
      <c r="C31" t="s">
        <v>41</v>
      </c>
      <c r="D31">
        <v>50</v>
      </c>
      <c r="E31">
        <v>12.040133779264213</v>
      </c>
      <c r="G31" t="s">
        <v>99</v>
      </c>
      <c r="H31">
        <v>30.430303573608398</v>
      </c>
      <c r="I31">
        <v>62</v>
      </c>
      <c r="J31" t="s">
        <v>99</v>
      </c>
      <c r="K31">
        <v>21.6278076171875</v>
      </c>
      <c r="L31">
        <v>62</v>
      </c>
    </row>
    <row r="32" spans="3:18">
      <c r="C32" t="s">
        <v>41</v>
      </c>
      <c r="D32">
        <v>50</v>
      </c>
      <c r="E32">
        <v>16.704805491990843</v>
      </c>
    </row>
    <row r="33" spans="3:5">
      <c r="C33" t="s">
        <v>41</v>
      </c>
      <c r="D33">
        <v>50</v>
      </c>
      <c r="E33">
        <v>48.097826086956516</v>
      </c>
    </row>
    <row r="34" spans="3:5">
      <c r="C34" t="s">
        <v>41</v>
      </c>
      <c r="D34">
        <v>50</v>
      </c>
      <c r="E34">
        <v>11.134676564156949</v>
      </c>
    </row>
    <row r="35" spans="3:5">
      <c r="C35" t="s">
        <v>98</v>
      </c>
      <c r="D35">
        <v>50</v>
      </c>
      <c r="E35">
        <v>26.730885009030711</v>
      </c>
    </row>
    <row r="36" spans="3:5">
      <c r="C36" t="s">
        <v>98</v>
      </c>
      <c r="D36">
        <v>50</v>
      </c>
      <c r="E36">
        <v>14.304635761589406</v>
      </c>
    </row>
    <row r="37" spans="3:5">
      <c r="C37" t="s">
        <v>98</v>
      </c>
      <c r="D37">
        <v>50</v>
      </c>
      <c r="E37">
        <v>3.3377483443708611</v>
      </c>
    </row>
    <row r="38" spans="3:5">
      <c r="C38" t="s">
        <v>98</v>
      </c>
      <c r="D38">
        <v>50</v>
      </c>
      <c r="E38">
        <v>12.74413004214329</v>
      </c>
    </row>
    <row r="39" spans="3:5">
      <c r="C39" t="s">
        <v>98</v>
      </c>
      <c r="D39">
        <v>50</v>
      </c>
      <c r="E39">
        <v>6.9897652016857315</v>
      </c>
    </row>
    <row r="40" spans="3:5">
      <c r="C40" t="s">
        <v>42</v>
      </c>
      <c r="D40">
        <v>25</v>
      </c>
      <c r="E40">
        <v>19.102040816326529</v>
      </c>
    </row>
    <row r="41" spans="3:5">
      <c r="C41" t="s">
        <v>42</v>
      </c>
      <c r="D41">
        <v>25</v>
      </c>
      <c r="E41">
        <v>42.589285714285722</v>
      </c>
    </row>
    <row r="42" spans="3:5">
      <c r="C42" t="s">
        <v>42</v>
      </c>
      <c r="D42">
        <v>25</v>
      </c>
      <c r="E42">
        <v>18.920194943649101</v>
      </c>
    </row>
    <row r="43" spans="3:5">
      <c r="C43" t="s">
        <v>42</v>
      </c>
      <c r="D43">
        <v>25</v>
      </c>
      <c r="E43">
        <v>18.602405247813415</v>
      </c>
    </row>
    <row r="44" spans="3:5">
      <c r="C44" t="s">
        <v>42</v>
      </c>
      <c r="D44">
        <v>25</v>
      </c>
      <c r="E44">
        <v>17.760877936080092</v>
      </c>
    </row>
    <row r="45" spans="3:5">
      <c r="C45" t="s">
        <v>42</v>
      </c>
      <c r="D45">
        <v>25</v>
      </c>
      <c r="E45">
        <v>37.04081632653061</v>
      </c>
    </row>
    <row r="46" spans="3:5">
      <c r="C46" t="s">
        <v>41</v>
      </c>
      <c r="D46">
        <v>25</v>
      </c>
      <c r="E46">
        <v>25.662188099808063</v>
      </c>
    </row>
    <row r="47" spans="3:5">
      <c r="C47" t="s">
        <v>41</v>
      </c>
      <c r="D47">
        <v>25</v>
      </c>
      <c r="E47">
        <v>25.393474088291747</v>
      </c>
    </row>
    <row r="48" spans="3:5">
      <c r="C48" t="s">
        <v>41</v>
      </c>
      <c r="D48">
        <v>25</v>
      </c>
      <c r="E48">
        <v>25.951572419902551</v>
      </c>
    </row>
    <row r="49" spans="3:19">
      <c r="C49" t="s">
        <v>41</v>
      </c>
      <c r="D49">
        <v>25</v>
      </c>
      <c r="E49">
        <v>17.360130708586478</v>
      </c>
    </row>
    <row r="50" spans="3:19">
      <c r="C50" t="s">
        <v>41</v>
      </c>
      <c r="D50">
        <v>25</v>
      </c>
      <c r="E50">
        <v>36.762236084452972</v>
      </c>
    </row>
    <row r="51" spans="3:19">
      <c r="C51" t="s">
        <v>41</v>
      </c>
      <c r="D51">
        <v>25</v>
      </c>
      <c r="E51">
        <v>32.827778747164544</v>
      </c>
    </row>
    <row r="52" spans="3:19">
      <c r="C52" t="s">
        <v>98</v>
      </c>
      <c r="D52">
        <v>25</v>
      </c>
      <c r="E52">
        <v>85.299363057324825</v>
      </c>
      <c r="G52" t="s">
        <v>100</v>
      </c>
    </row>
    <row r="53" spans="3:19">
      <c r="C53" t="s">
        <v>98</v>
      </c>
      <c r="D53">
        <v>25</v>
      </c>
      <c r="E53">
        <v>60.739937660929655</v>
      </c>
      <c r="G53" s="2" t="s">
        <v>101</v>
      </c>
    </row>
    <row r="54" spans="3:19">
      <c r="C54" t="s">
        <v>98</v>
      </c>
      <c r="D54">
        <v>25</v>
      </c>
      <c r="E54">
        <v>90</v>
      </c>
      <c r="G54" t="s">
        <v>102</v>
      </c>
    </row>
    <row r="55" spans="3:19">
      <c r="C55" t="s">
        <v>98</v>
      </c>
      <c r="D55">
        <v>25</v>
      </c>
      <c r="E55">
        <v>62.612484076433127</v>
      </c>
      <c r="H55" t="s">
        <v>103</v>
      </c>
      <c r="I55" t="s">
        <v>104</v>
      </c>
      <c r="J55" t="s">
        <v>105</v>
      </c>
      <c r="K55" t="s">
        <v>106</v>
      </c>
      <c r="L55" t="s">
        <v>107</v>
      </c>
      <c r="M55" t="s">
        <v>108</v>
      </c>
      <c r="N55" t="s">
        <v>109</v>
      </c>
      <c r="O55" t="s">
        <v>110</v>
      </c>
      <c r="P55" t="s">
        <v>111</v>
      </c>
      <c r="Q55" t="s">
        <v>112</v>
      </c>
      <c r="R55" t="s">
        <v>113</v>
      </c>
      <c r="S55" t="s">
        <v>114</v>
      </c>
    </row>
    <row r="56" spans="3:19">
      <c r="C56" t="s">
        <v>98</v>
      </c>
      <c r="D56">
        <v>25</v>
      </c>
      <c r="E56">
        <v>76.471337579617838</v>
      </c>
      <c r="H56" t="s">
        <v>115</v>
      </c>
      <c r="I56" t="s">
        <v>116</v>
      </c>
      <c r="J56" t="s">
        <v>117</v>
      </c>
      <c r="K56" t="s">
        <v>118</v>
      </c>
      <c r="L56" t="s">
        <v>119</v>
      </c>
      <c r="M56" t="s">
        <v>120</v>
      </c>
      <c r="N56" t="s">
        <v>121</v>
      </c>
      <c r="O56" t="s">
        <v>122</v>
      </c>
      <c r="P56" t="s">
        <v>123</v>
      </c>
      <c r="Q56" t="s">
        <v>124</v>
      </c>
      <c r="R56" t="s">
        <v>125</v>
      </c>
      <c r="S56" t="s">
        <v>126</v>
      </c>
    </row>
    <row r="57" spans="3:19">
      <c r="C57" t="s">
        <v>98</v>
      </c>
      <c r="D57">
        <v>25</v>
      </c>
      <c r="E57">
        <v>75.789255054001643</v>
      </c>
      <c r="G57" t="s">
        <v>42</v>
      </c>
      <c r="I57">
        <v>0.10002314299345016</v>
      </c>
      <c r="J57">
        <v>0.52834033966064453</v>
      </c>
      <c r="K57">
        <v>5.1801737397909164E-2</v>
      </c>
      <c r="L57">
        <v>0.84309035539627075</v>
      </c>
      <c r="M57">
        <v>0.68398368358612061</v>
      </c>
      <c r="N57">
        <v>0.32252776622772217</v>
      </c>
      <c r="O57">
        <v>0.53856939077377319</v>
      </c>
      <c r="P57">
        <v>1.9542954760254361E-5</v>
      </c>
      <c r="Q57">
        <v>3.222053125500679E-2</v>
      </c>
      <c r="R57">
        <v>0.151230588555336</v>
      </c>
      <c r="S57">
        <v>0.11670319736003876</v>
      </c>
    </row>
    <row r="58" spans="3:19">
      <c r="C58" t="s">
        <v>42</v>
      </c>
      <c r="D58">
        <v>65</v>
      </c>
      <c r="E58">
        <v>6.2527138514980463</v>
      </c>
      <c r="G58" t="s">
        <v>42</v>
      </c>
      <c r="H58">
        <v>0.10002314299345016</v>
      </c>
      <c r="J58">
        <v>0.27022296190261841</v>
      </c>
      <c r="K58">
        <v>6.1368371825665236E-4</v>
      </c>
      <c r="L58">
        <v>0.13519327342510223</v>
      </c>
      <c r="M58">
        <v>0.19014470279216766</v>
      </c>
      <c r="N58">
        <v>1.2981361709535122E-2</v>
      </c>
      <c r="O58">
        <v>0.2527744472026825</v>
      </c>
      <c r="P58">
        <v>3.0755996704101563E-4</v>
      </c>
      <c r="Q58">
        <v>2.9262661701068282E-4</v>
      </c>
      <c r="R58">
        <v>3.412273246794939E-3</v>
      </c>
      <c r="S58">
        <v>0.91056263446807861</v>
      </c>
    </row>
    <row r="59" spans="3:19">
      <c r="C59" t="s">
        <v>42</v>
      </c>
      <c r="D59">
        <v>65</v>
      </c>
      <c r="E59">
        <v>4.9272559078294513</v>
      </c>
      <c r="G59" t="s">
        <v>42</v>
      </c>
      <c r="H59">
        <v>0.52834033966064453</v>
      </c>
      <c r="I59">
        <v>0.27022296190261841</v>
      </c>
      <c r="K59">
        <v>1.4116403646767139E-2</v>
      </c>
      <c r="L59">
        <v>0.63851797580718994</v>
      </c>
      <c r="M59">
        <v>0.79104089736938477</v>
      </c>
      <c r="N59">
        <v>0.13542473316192627</v>
      </c>
      <c r="O59">
        <v>0.99997937679290771</v>
      </c>
      <c r="P59">
        <v>4.2515723180258647E-5</v>
      </c>
      <c r="Q59">
        <v>7.7562285587191582E-3</v>
      </c>
      <c r="R59">
        <v>5.2163336426019669E-2</v>
      </c>
      <c r="S59">
        <v>0.29896640777587891</v>
      </c>
    </row>
    <row r="60" spans="3:19">
      <c r="C60" t="s">
        <v>42</v>
      </c>
      <c r="D60">
        <v>65</v>
      </c>
      <c r="E60">
        <v>11.792599987521056</v>
      </c>
      <c r="G60" t="s">
        <v>42</v>
      </c>
      <c r="H60">
        <v>5.1801737397909164E-2</v>
      </c>
      <c r="I60">
        <v>6.1368371825665236E-4</v>
      </c>
      <c r="J60">
        <v>1.4116403646767139E-2</v>
      </c>
      <c r="L60">
        <v>3.7727400660514832E-2</v>
      </c>
      <c r="M60">
        <v>2.4316348135471344E-2</v>
      </c>
      <c r="N60">
        <v>0.27849376201629639</v>
      </c>
      <c r="O60">
        <v>1.5154458582401276E-2</v>
      </c>
      <c r="P60">
        <v>1.7674183254712261E-5</v>
      </c>
      <c r="Q60">
        <v>0.78752344846725464</v>
      </c>
      <c r="R60">
        <v>0.53785085678100586</v>
      </c>
      <c r="S60">
        <v>7.9570675734430552E-4</v>
      </c>
    </row>
    <row r="61" spans="3:19">
      <c r="C61" t="s">
        <v>41</v>
      </c>
      <c r="D61">
        <v>65</v>
      </c>
      <c r="E61">
        <v>39.467026480013494</v>
      </c>
      <c r="G61" t="s">
        <v>41</v>
      </c>
      <c r="H61">
        <v>0.84309035539627075</v>
      </c>
      <c r="I61">
        <v>0.13519327342510223</v>
      </c>
      <c r="J61">
        <v>0.63851797580718994</v>
      </c>
      <c r="K61">
        <v>3.7727400660514832E-2</v>
      </c>
      <c r="M61">
        <v>0.81263267993927002</v>
      </c>
      <c r="N61">
        <v>0.26494383811950684</v>
      </c>
      <c r="O61">
        <v>0.65130305290222168</v>
      </c>
      <c r="P61">
        <v>2.4538750949432142E-5</v>
      </c>
      <c r="Q61">
        <v>2.2562958300113678E-2</v>
      </c>
      <c r="R61">
        <v>0.11758751422166824</v>
      </c>
      <c r="S61">
        <v>0.15539401769638062</v>
      </c>
    </row>
    <row r="62" spans="3:19">
      <c r="C62" t="s">
        <v>41</v>
      </c>
      <c r="D62">
        <v>65</v>
      </c>
      <c r="E62">
        <v>44.473140495867767</v>
      </c>
      <c r="G62" t="s">
        <v>41</v>
      </c>
      <c r="H62">
        <v>0.68398368358612061</v>
      </c>
      <c r="I62">
        <v>0.19014470279216766</v>
      </c>
      <c r="J62">
        <v>0.79104089736938477</v>
      </c>
      <c r="K62">
        <v>2.4316348135471344E-2</v>
      </c>
      <c r="L62">
        <v>0.81263267993927002</v>
      </c>
      <c r="N62">
        <v>0.19734139740467072</v>
      </c>
      <c r="O62">
        <v>0.80430519580841064</v>
      </c>
      <c r="P62">
        <v>3.1067869713297114E-5</v>
      </c>
      <c r="Q62">
        <v>1.3960571028292179E-2</v>
      </c>
      <c r="R62">
        <v>8.2037366926670074E-2</v>
      </c>
      <c r="S62">
        <v>0.21471352875232697</v>
      </c>
    </row>
    <row r="63" spans="3:19">
      <c r="C63" t="s">
        <v>41</v>
      </c>
      <c r="D63">
        <v>65</v>
      </c>
      <c r="E63">
        <v>25.773317591499413</v>
      </c>
      <c r="G63" t="s">
        <v>41</v>
      </c>
      <c r="H63">
        <v>0.32252776622772217</v>
      </c>
      <c r="I63">
        <v>1.2981361709535122E-2</v>
      </c>
      <c r="J63">
        <v>0.13542473316192627</v>
      </c>
      <c r="K63">
        <v>0.27849376201629639</v>
      </c>
      <c r="L63">
        <v>0.26494383811950684</v>
      </c>
      <c r="M63">
        <v>0.19734139740467072</v>
      </c>
      <c r="O63">
        <v>0.14239425957202911</v>
      </c>
      <c r="P63">
        <v>1.7264037524000742E-5</v>
      </c>
      <c r="Q63">
        <v>0.19757643342018127</v>
      </c>
      <c r="R63">
        <v>0.58862513303756714</v>
      </c>
      <c r="S63">
        <v>1.5855278819799423E-2</v>
      </c>
    </row>
    <row r="64" spans="3:19">
      <c r="C64" t="s">
        <v>41</v>
      </c>
      <c r="D64">
        <v>65</v>
      </c>
      <c r="E64">
        <v>16.401202103681445</v>
      </c>
      <c r="G64" t="s">
        <v>41</v>
      </c>
      <c r="H64">
        <v>0.53856939077377319</v>
      </c>
      <c r="I64">
        <v>0.2527744472026825</v>
      </c>
      <c r="J64">
        <v>0.99997937679290771</v>
      </c>
      <c r="K64">
        <v>1.5154458582401276E-2</v>
      </c>
      <c r="L64">
        <v>0.65130305290222168</v>
      </c>
      <c r="M64">
        <v>0.80430519580841064</v>
      </c>
      <c r="N64">
        <v>0.14239425957202911</v>
      </c>
      <c r="P64">
        <v>5.9767164202639833E-5</v>
      </c>
      <c r="Q64">
        <v>8.3017777651548386E-3</v>
      </c>
      <c r="R64">
        <v>5.5383123457431793E-2</v>
      </c>
      <c r="S64">
        <v>0.26962894201278687</v>
      </c>
    </row>
    <row r="65" spans="3:19">
      <c r="C65" t="s">
        <v>98</v>
      </c>
      <c r="D65">
        <v>65</v>
      </c>
      <c r="E65">
        <v>55.154716981132069</v>
      </c>
      <c r="G65" t="s">
        <v>98</v>
      </c>
      <c r="H65">
        <v>1.9542954760254361E-5</v>
      </c>
      <c r="I65">
        <v>3.0755996704101563E-4</v>
      </c>
      <c r="J65">
        <v>4.2515723180258647E-5</v>
      </c>
      <c r="K65">
        <v>1.7674183254712261E-5</v>
      </c>
      <c r="L65">
        <v>2.4538750949432142E-5</v>
      </c>
      <c r="M65">
        <v>3.1067869713297114E-5</v>
      </c>
      <c r="N65">
        <v>1.7264037524000742E-5</v>
      </c>
      <c r="O65">
        <v>5.9767164202639833E-5</v>
      </c>
      <c r="Q65">
        <v>1.1341781828377862E-5</v>
      </c>
      <c r="R65">
        <v>1.6856005458976142E-5</v>
      </c>
      <c r="S65">
        <v>2.5511061539873481E-4</v>
      </c>
    </row>
    <row r="66" spans="3:19">
      <c r="C66" t="s">
        <v>98</v>
      </c>
      <c r="D66">
        <v>65</v>
      </c>
      <c r="E66">
        <v>22.605283018867922</v>
      </c>
      <c r="G66" t="s">
        <v>98</v>
      </c>
      <c r="H66">
        <v>3.222053125500679E-2</v>
      </c>
      <c r="I66">
        <v>2.9262661701068282E-4</v>
      </c>
      <c r="J66">
        <v>7.7562285587191582E-3</v>
      </c>
      <c r="K66">
        <v>0.78752344846725464</v>
      </c>
      <c r="L66">
        <v>2.2562958300113678E-2</v>
      </c>
      <c r="M66">
        <v>1.3960571028292179E-2</v>
      </c>
      <c r="N66">
        <v>0.19757643342018127</v>
      </c>
      <c r="O66">
        <v>8.3017777651548386E-3</v>
      </c>
      <c r="P66">
        <v>1.1341781828377862E-5</v>
      </c>
      <c r="R66">
        <v>0.40678760409355164</v>
      </c>
      <c r="S66">
        <v>3.817541291937232E-4</v>
      </c>
    </row>
    <row r="67" spans="3:19">
      <c r="C67" t="s">
        <v>98</v>
      </c>
      <c r="D67">
        <v>65</v>
      </c>
      <c r="E67">
        <v>31.924528301886792</v>
      </c>
      <c r="G67" t="s">
        <v>98</v>
      </c>
      <c r="H67">
        <v>0.151230588555336</v>
      </c>
      <c r="I67">
        <v>3.412273246794939E-3</v>
      </c>
      <c r="J67">
        <v>5.2163336426019669E-2</v>
      </c>
      <c r="K67">
        <v>0.53785085678100586</v>
      </c>
      <c r="L67">
        <v>0.11758751422166824</v>
      </c>
      <c r="M67">
        <v>8.2037366926670074E-2</v>
      </c>
      <c r="N67">
        <v>0.58862513303756714</v>
      </c>
      <c r="O67">
        <v>5.5383123457431793E-2</v>
      </c>
      <c r="P67">
        <v>1.6856005458976142E-5</v>
      </c>
      <c r="Q67">
        <v>0.40678760409355164</v>
      </c>
      <c r="S67">
        <v>4.2970790527760983E-3</v>
      </c>
    </row>
    <row r="68" spans="3:19">
      <c r="C68" t="s">
        <v>98</v>
      </c>
      <c r="D68">
        <v>65</v>
      </c>
      <c r="E68">
        <v>53.596297614809544</v>
      </c>
      <c r="G68" t="s">
        <v>98</v>
      </c>
      <c r="H68">
        <v>0.11670319736003876</v>
      </c>
      <c r="I68">
        <v>0.91056263446807861</v>
      </c>
      <c r="J68">
        <v>0.29896640777587891</v>
      </c>
      <c r="K68">
        <v>7.9570675734430552E-4</v>
      </c>
      <c r="L68">
        <v>0.15539401769638062</v>
      </c>
      <c r="M68">
        <v>0.21471352875232697</v>
      </c>
      <c r="N68">
        <v>1.5855278819799423E-2</v>
      </c>
      <c r="O68">
        <v>0.26962894201278687</v>
      </c>
      <c r="P68">
        <v>2.5511061539873481E-4</v>
      </c>
      <c r="Q68">
        <v>3.817541291937232E-4</v>
      </c>
      <c r="R68">
        <v>4.2970790527760983E-3</v>
      </c>
    </row>
    <row r="83" spans="5:5">
      <c r="E83" t="s">
        <v>18</v>
      </c>
    </row>
    <row r="84" spans="5:5">
      <c r="E84" t="s">
        <v>18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  <legacyDrawing r:id="rId2"/>
  <oleObjects>
    <oleObject progId="STATISTICAGraph" shapeId="18433" r:id="rId3"/>
  </oleObjects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Forma de citar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Hoja13</vt:lpstr>
      <vt:lpstr>std</vt:lpstr>
      <vt:lpstr>resúen trabajo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Martina Escamilla</cp:lastModifiedBy>
  <cp:lastPrinted>1999-06-04T14:18:58Z</cp:lastPrinted>
  <dcterms:created xsi:type="dcterms:W3CDTF">1998-07-02T02:29:29Z</dcterms:created>
  <dcterms:modified xsi:type="dcterms:W3CDTF">2011-06-20T15:32:56Z</dcterms:modified>
</cp:coreProperties>
</file>